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0"/>
  </bookViews>
  <sheets>
    <sheet name="302" sheetId="1" r:id="rId1"/>
    <sheet name="303" sheetId="2" r:id="rId2"/>
    <sheet name="305" sheetId="3" r:id="rId3"/>
    <sheet name="306" sheetId="4" r:id="rId4"/>
    <sheet name="307" sheetId="5" r:id="rId5"/>
  </sheets>
  <definedNames/>
  <calcPr fullCalcOnLoad="1"/>
</workbook>
</file>

<file path=xl/sharedStrings.xml><?xml version="1.0" encoding="utf-8"?>
<sst xmlns="http://schemas.openxmlformats.org/spreadsheetml/2006/main" count="366" uniqueCount="249">
  <si>
    <t>％</t>
  </si>
  <si>
    <t>銘傳大學</t>
  </si>
  <si>
    <t>收 支 餘 絀 預 計 表</t>
  </si>
  <si>
    <t>編號:302</t>
  </si>
  <si>
    <t>全1頁第1頁</t>
  </si>
  <si>
    <t>單位:元</t>
  </si>
  <si>
    <t>前年度決算數</t>
  </si>
  <si>
    <t>科目</t>
  </si>
  <si>
    <t>本年度預算數</t>
  </si>
  <si>
    <t>上年度估計決算數</t>
  </si>
  <si>
    <t>本年度預算與上年度估計決算比較</t>
  </si>
  <si>
    <t>差異</t>
  </si>
  <si>
    <t>各項收入</t>
  </si>
  <si>
    <t xml:space="preserve">    學雜費收入</t>
  </si>
  <si>
    <t xml:space="preserve">    推廣教育收入</t>
  </si>
  <si>
    <t xml:space="preserve">    補助及捐贈收入</t>
  </si>
  <si>
    <t xml:space="preserve">    財務收入</t>
  </si>
  <si>
    <t xml:space="preserve">    其他收入</t>
  </si>
  <si>
    <t xml:space="preserve">    合        計 </t>
  </si>
  <si>
    <t>各項支出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</si>
  <si>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</si>
  <si>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</si>
  <si>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</si>
  <si>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</si>
  <si>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推廣教育支出</t>
  </si>
  <si>
    <t xml:space="preserve">    建教合作支出</t>
  </si>
  <si>
    <t xml:space="preserve">    財務支出</t>
  </si>
  <si>
    <t xml:space="preserve">    其他支出</t>
  </si>
  <si>
    <t xml:space="preserve">    合        計</t>
  </si>
  <si>
    <t>本年度純餘(絀)</t>
  </si>
  <si>
    <t>中華民國99學年度</t>
  </si>
  <si>
    <t xml:space="preserve">    建教合作收入</t>
  </si>
  <si>
    <t>銘傳大學</t>
  </si>
  <si>
    <t>預計固定資產及無形資產變動表</t>
  </si>
  <si>
    <t>編號:303</t>
  </si>
  <si>
    <t xml:space="preserve">                      中華民國99學年度</t>
  </si>
  <si>
    <t>全2頁第1頁</t>
  </si>
  <si>
    <t>單位:元</t>
  </si>
  <si>
    <t>會      計     科      目</t>
  </si>
  <si>
    <t>估計本年初結存金額</t>
  </si>
  <si>
    <t>本年度預計增加金額</t>
  </si>
  <si>
    <t>本年度預計減少金額</t>
  </si>
  <si>
    <t>截至本年底止</t>
  </si>
  <si>
    <t>說        明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</si>
  <si>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</si>
  <si>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</si>
  <si>
    <t>預計結存金額</t>
  </si>
  <si>
    <t>固定資產</t>
  </si>
  <si>
    <t xml:space="preserve">  土地</t>
  </si>
  <si>
    <t xml:space="preserve">  土地改良物</t>
  </si>
  <si>
    <t xml:space="preserve">  房屋及建築</t>
  </si>
  <si>
    <t xml:space="preserve">  機械儀器及設備</t>
  </si>
  <si>
    <t xml:space="preserve">  圖書及博物</t>
  </si>
  <si>
    <t>中、西文圖書,資料庫</t>
  </si>
  <si>
    <t xml:space="preserve">  其他設備</t>
  </si>
  <si>
    <t xml:space="preserve">  預付土地、工程及設備款</t>
  </si>
  <si>
    <t xml:space="preserve">  租賃權益改良物</t>
  </si>
  <si>
    <t>累計折舊</t>
  </si>
  <si>
    <t xml:space="preserve">  累計折舊-土地改良</t>
  </si>
  <si>
    <t xml:space="preserve">  累計折舊-房屋建築</t>
  </si>
  <si>
    <t xml:space="preserve">  累計折舊-機械儀器</t>
  </si>
  <si>
    <t xml:space="preserve">  累計折舊-其他設備</t>
  </si>
  <si>
    <t xml:space="preserve">   累計折舊-租賃權益改良物</t>
  </si>
  <si>
    <t>固定資產淨額</t>
  </si>
  <si>
    <t xml:space="preserve"> </t>
  </si>
  <si>
    <t>銘傳大學</t>
  </si>
  <si>
    <t>預計固定資產及無形資產變動表</t>
  </si>
  <si>
    <t>編號:303</t>
  </si>
  <si>
    <t xml:space="preserve">                      中華民國99學年度</t>
  </si>
  <si>
    <t>全2頁第2頁</t>
  </si>
  <si>
    <t>單位:元</t>
  </si>
  <si>
    <t>會      計     科      目</t>
  </si>
  <si>
    <t>估計本年初結存金額</t>
  </si>
  <si>
    <t>本年度預計增加金額</t>
  </si>
  <si>
    <t>本年度預計減少金額</t>
  </si>
  <si>
    <t>截至本年底止</t>
  </si>
  <si>
    <t>說        明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</si>
  <si>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</si>
  <si>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</si>
  <si>
    <t>預計結存金額</t>
  </si>
  <si>
    <t>無形資產</t>
  </si>
  <si>
    <t xml:space="preserve">  電腦軟體</t>
  </si>
  <si>
    <t>累計攤銷</t>
  </si>
  <si>
    <t xml:space="preserve">   累計攤銷-電腦軟體</t>
  </si>
  <si>
    <t>無形資產淨額</t>
  </si>
  <si>
    <t>固定資產及無形資產合計</t>
  </si>
  <si>
    <t>借入款預計表</t>
  </si>
  <si>
    <t>編號:305</t>
  </si>
  <si>
    <t>全1頁</t>
  </si>
  <si>
    <t>借款用途</t>
  </si>
  <si>
    <t>預計借款期間</t>
  </si>
  <si>
    <t>期初估計決算金額</t>
  </si>
  <si>
    <t>本期預計借入金額</t>
  </si>
  <si>
    <t>本期預計償還金額</t>
  </si>
  <si>
    <t>期末預計金額</t>
  </si>
  <si>
    <t>備        註</t>
  </si>
  <si>
    <t>興建士林、桃園學生宿舍及教學大樓</t>
  </si>
  <si>
    <t>20年</t>
  </si>
  <si>
    <t>貸款金額</t>
  </si>
  <si>
    <t>撥款日期</t>
  </si>
  <si>
    <t>99.7.31止已還款</t>
  </si>
  <si>
    <t>99.7.31尚未還款金額</t>
  </si>
  <si>
    <t>預估還款金額</t>
  </si>
  <si>
    <t>教育部核准文號</t>
  </si>
  <si>
    <t>台北學生宿宿</t>
  </si>
  <si>
    <t>82.10.20</t>
  </si>
  <si>
    <t>82.2.3(82)高05422-5100萬</t>
  </si>
  <si>
    <t>82.3.8(82)高12498-8900萬</t>
  </si>
  <si>
    <t>設計大樓及一舍</t>
  </si>
  <si>
    <t>83.01.24</t>
  </si>
  <si>
    <t>82.8.28(82)高048582</t>
  </si>
  <si>
    <t>一舍</t>
  </si>
  <si>
    <t>83.10.17</t>
  </si>
  <si>
    <t>83.4.29(83)高021624</t>
  </si>
  <si>
    <t>設計大樓</t>
  </si>
  <si>
    <t>84.10.19</t>
  </si>
  <si>
    <t>綜合大樓</t>
  </si>
  <si>
    <t>85.06.19</t>
  </si>
  <si>
    <t>85.1.31(85)高一85500408</t>
  </si>
  <si>
    <t>二舍</t>
  </si>
  <si>
    <t>85.10.22</t>
  </si>
  <si>
    <t>85.1.19(85)高85003126</t>
  </si>
  <si>
    <t>圖書館體育館</t>
  </si>
  <si>
    <t>86.10.08</t>
  </si>
  <si>
    <t>86.5.6(86)高三86037782</t>
  </si>
  <si>
    <t>資管大樓</t>
  </si>
  <si>
    <t>88.04.21</t>
  </si>
  <si>
    <t>88.5.1(88)高三88044549</t>
  </si>
  <si>
    <t>三舍</t>
  </si>
  <si>
    <t>89.10.21</t>
  </si>
  <si>
    <t>89.11.15(89)高四89143408</t>
  </si>
  <si>
    <t>小計</t>
  </si>
  <si>
    <t>總     計</t>
  </si>
  <si>
    <t>註：教部補助貸款利息共四筆</t>
  </si>
  <si>
    <t>收入預算明細表</t>
  </si>
  <si>
    <t>編號:306</t>
  </si>
  <si>
    <t>前年度決算數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</si>
  <si>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</si>
  <si>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t>本年度預算數</t>
  </si>
  <si>
    <t>上年度估計決算數</t>
  </si>
  <si>
    <t>本年度預算與上年度估計決算比較</t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</si>
  <si>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</si>
  <si>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</si>
  <si>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</si>
  <si>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</si>
  <si>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</si>
  <si>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>學什費收入</t>
  </si>
  <si>
    <t>詳27頁附表1</t>
  </si>
  <si>
    <t xml:space="preserve">  學費收入</t>
  </si>
  <si>
    <t>"</t>
  </si>
  <si>
    <t xml:space="preserve">    大學日學費</t>
  </si>
  <si>
    <t xml:space="preserve"> 大學夜學分學雜費 </t>
  </si>
  <si>
    <t xml:space="preserve">    研究所學費</t>
  </si>
  <si>
    <r>
      <t xml:space="preserve">        </t>
    </r>
    <r>
      <rPr>
        <sz val="12"/>
        <rFont val="標楷體"/>
        <family val="4"/>
      </rPr>
      <t>學分費</t>
    </r>
  </si>
  <si>
    <r>
      <t xml:space="preserve">    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金門</t>
    </r>
  </si>
  <si>
    <r>
      <t xml:space="preserve">    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連江</t>
    </r>
  </si>
  <si>
    <r>
      <t xml:space="preserve">    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延修暑修</t>
    </r>
  </si>
  <si>
    <t xml:space="preserve">  雜費收入</t>
  </si>
  <si>
    <t xml:space="preserve">    大學日雜費</t>
  </si>
  <si>
    <t xml:space="preserve">    研究所雜費</t>
  </si>
  <si>
    <t xml:space="preserve">    職專研雜費</t>
  </si>
  <si>
    <t xml:space="preserve">     職專研雜費-金門</t>
  </si>
  <si>
    <t>推廣教育收入</t>
  </si>
  <si>
    <t>詳28頁附表2</t>
  </si>
  <si>
    <t xml:space="preserve">  推廣學費</t>
  </si>
  <si>
    <t xml:space="preserve">  推廣其他收入</t>
  </si>
  <si>
    <t>建教合作收入</t>
  </si>
  <si>
    <t xml:space="preserve">  建教合作收入</t>
  </si>
  <si>
    <t>補助及捐贈收入</t>
  </si>
  <si>
    <t>詳29頁附表3</t>
  </si>
  <si>
    <t xml:space="preserve">  補助收入</t>
  </si>
  <si>
    <t xml:space="preserve">  捐贈收入</t>
  </si>
  <si>
    <t>全2頁第2頁</t>
  </si>
  <si>
    <t>財務收入</t>
  </si>
  <si>
    <t xml:space="preserve">  利息收入</t>
  </si>
  <si>
    <t>定期存款利息</t>
  </si>
  <si>
    <t xml:space="preserve">  基金收益</t>
  </si>
  <si>
    <t>獎學金專戶利息</t>
  </si>
  <si>
    <t>其他收入</t>
  </si>
  <si>
    <t>詳30頁附表4</t>
  </si>
  <si>
    <t xml:space="preserve">  試務費收入</t>
  </si>
  <si>
    <t xml:space="preserve">  住宿費收入</t>
  </si>
  <si>
    <t xml:space="preserve">  網路資源使用費</t>
  </si>
  <si>
    <t xml:space="preserve">  語言實習費</t>
  </si>
  <si>
    <t xml:space="preserve">  教程實習費</t>
  </si>
  <si>
    <t xml:space="preserve">  雜項收入</t>
  </si>
  <si>
    <t>合計</t>
  </si>
  <si>
    <t>支出預算明細表</t>
  </si>
  <si>
    <t>編號:307</t>
  </si>
  <si>
    <t>董事會支出</t>
  </si>
  <si>
    <t xml:space="preserve">  人事費</t>
  </si>
  <si>
    <t>董事會組員一人</t>
  </si>
  <si>
    <t xml:space="preserve">  業務費</t>
  </si>
  <si>
    <t>開董事會餐飲費</t>
  </si>
  <si>
    <t xml:space="preserve">  退休撫恤費</t>
  </si>
  <si>
    <t xml:space="preserve">  交通費</t>
  </si>
  <si>
    <t>＄5000╳9人╳5次;  機票＄50,000╳2人╳4次</t>
  </si>
  <si>
    <t xml:space="preserve">  折舊及攤銷</t>
  </si>
  <si>
    <t>行政管理支出</t>
  </si>
  <si>
    <t>本校行政人員人事費</t>
  </si>
  <si>
    <t xml:space="preserve">  維護及報廢支出</t>
  </si>
  <si>
    <t xml:space="preserve">  退休及撫恤支出</t>
  </si>
  <si>
    <t>教學研究及訓輔支出</t>
  </si>
  <si>
    <t>本校專兼任教師及軍護教師人事費</t>
  </si>
  <si>
    <t xml:space="preserve">  教學退休撫恤支出</t>
  </si>
  <si>
    <t>獎助學金支出</t>
  </si>
  <si>
    <t xml:space="preserve">  獎學金支出</t>
  </si>
  <si>
    <t>自收入提撥各類獎助學金</t>
  </si>
  <si>
    <t xml:space="preserve">  助學金支出</t>
  </si>
  <si>
    <t>政府補助各類助學金</t>
  </si>
  <si>
    <t xml:space="preserve">  民間捐贈獎助學金</t>
  </si>
  <si>
    <t>外界捐贈各類獎助學金</t>
  </si>
  <si>
    <t>推廣教育支出</t>
  </si>
  <si>
    <t>詳31頁附表5</t>
  </si>
  <si>
    <t>建教合作支出</t>
  </si>
  <si>
    <t xml:space="preserve">  建教維護及報廢</t>
  </si>
  <si>
    <t xml:space="preserve">  建教其他費</t>
  </si>
  <si>
    <t>財務支出</t>
  </si>
  <si>
    <t xml:space="preserve">  利息費用</t>
  </si>
  <si>
    <t>＄539,283,152X0.02286</t>
  </si>
  <si>
    <t>51A0</t>
  </si>
  <si>
    <t>其他支出</t>
  </si>
  <si>
    <t>51A1</t>
  </si>
  <si>
    <t xml:space="preserve">  試務費支出</t>
  </si>
  <si>
    <t>51A9</t>
  </si>
  <si>
    <t xml:space="preserve">  雜項支出</t>
  </si>
  <si>
    <r>
      <t>合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</rPr>
      <t>計</t>
    </r>
  </si>
  <si>
    <t>資本門</t>
  </si>
  <si>
    <t>土地</t>
  </si>
  <si>
    <t>土地改良物</t>
  </si>
  <si>
    <t xml:space="preserve">  土地改良物</t>
  </si>
  <si>
    <t>房屋及建築</t>
  </si>
  <si>
    <t xml:space="preserve">  房屋及建築</t>
  </si>
  <si>
    <t>機械儀器及設備</t>
  </si>
  <si>
    <t xml:space="preserve">  機械及設備</t>
  </si>
  <si>
    <t>圖書及博物</t>
  </si>
  <si>
    <t xml:space="preserve">  圖書</t>
  </si>
  <si>
    <t xml:space="preserve">  博物</t>
  </si>
  <si>
    <t>其他設備</t>
  </si>
  <si>
    <t xml:space="preserve">  其他設備</t>
  </si>
  <si>
    <t>預付土地工程及設備</t>
  </si>
  <si>
    <r>
      <t xml:space="preserve">    </t>
    </r>
    <r>
      <rPr>
        <sz val="12"/>
        <rFont val="標楷體"/>
        <family val="4"/>
      </rPr>
      <t>預付土地款</t>
    </r>
  </si>
  <si>
    <r>
      <t xml:space="preserve">    </t>
    </r>
    <r>
      <rPr>
        <sz val="12"/>
        <rFont val="標楷體"/>
        <family val="4"/>
      </rPr>
      <t>預付工程款</t>
    </r>
  </si>
  <si>
    <t xml:space="preserve">  未完工程  </t>
  </si>
  <si>
    <t>租賃權益改良物</t>
  </si>
  <si>
    <t xml:space="preserve">  租賃權益改良物</t>
  </si>
  <si>
    <t>電腦軟體</t>
  </si>
  <si>
    <t xml:space="preserve">  電腦軟體</t>
  </si>
  <si>
    <r>
      <t xml:space="preserve">       </t>
    </r>
    <r>
      <rPr>
        <sz val="12"/>
        <rFont val="標楷體"/>
        <family val="4"/>
      </rPr>
      <t>合            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</si>
</sst>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12"/>
      <name val="華康楷書體W5(P)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華康儷楷書"/>
      <family val="4"/>
    </font>
    <font>
      <sz val="9"/>
      <name val="華康儷楷書"/>
      <family val="4"/>
    </font>
    <font>
      <sz val="10"/>
      <name val="華康儷楷書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8" fontId="0" fillId="0" borderId="11" xfId="0" applyNumberFormat="1" applyBorder="1" applyAlignment="1">
      <alignment horizontal="right"/>
    </xf>
    <xf numFmtId="41" fontId="3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41" fontId="0" fillId="0" borderId="11" xfId="34" applyFont="1" applyBorder="1" applyAlignment="1">
      <alignment/>
    </xf>
    <xf numFmtId="41" fontId="11" fillId="0" borderId="11" xfId="34" applyFont="1" applyBorder="1" applyAlignment="1">
      <alignment wrapText="1"/>
    </xf>
    <xf numFmtId="41" fontId="11" fillId="0" borderId="11" xfId="34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176" fontId="11" fillId="0" borderId="15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wrapText="1"/>
    </xf>
    <xf numFmtId="0" fontId="7" fillId="0" borderId="22" xfId="0" applyFont="1" applyBorder="1" applyAlignment="1">
      <alignment horizontal="left" vertical="top" wrapText="1"/>
    </xf>
    <xf numFmtId="41" fontId="0" fillId="33" borderId="23" xfId="34" applyFill="1" applyBorder="1" applyAlignment="1">
      <alignment/>
    </xf>
    <xf numFmtId="41" fontId="0" fillId="0" borderId="23" xfId="34" applyBorder="1" applyAlignment="1">
      <alignment/>
    </xf>
    <xf numFmtId="0" fontId="7" fillId="0" borderId="20" xfId="0" applyFont="1" applyBorder="1" applyAlignment="1">
      <alignment shrinkToFit="1"/>
    </xf>
    <xf numFmtId="41" fontId="0" fillId="0" borderId="19" xfId="34" applyBorder="1" applyAlignment="1">
      <alignment/>
    </xf>
    <xf numFmtId="176" fontId="0" fillId="0" borderId="17" xfId="0" applyNumberFormat="1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justify" wrapText="1"/>
    </xf>
    <xf numFmtId="41" fontId="3" fillId="0" borderId="11" xfId="34" applyFont="1" applyBorder="1" applyAlignment="1">
      <alignment horizontal="center" vertical="center"/>
    </xf>
    <xf numFmtId="41" fontId="5" fillId="0" borderId="11" xfId="34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1" fontId="0" fillId="0" borderId="11" xfId="34" applyFont="1" applyFill="1" applyBorder="1" applyAlignment="1">
      <alignment/>
    </xf>
    <xf numFmtId="41" fontId="0" fillId="0" borderId="11" xfId="34" applyBorder="1" applyAlignment="1">
      <alignment/>
    </xf>
    <xf numFmtId="0" fontId="9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1" fontId="0" fillId="0" borderId="11" xfId="34" applyBorder="1" applyAlignment="1">
      <alignment vertical="center"/>
    </xf>
    <xf numFmtId="41" fontId="0" fillId="0" borderId="19" xfId="34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11" xfId="34" applyFill="1" applyBorder="1" applyAlignment="1">
      <alignment/>
    </xf>
    <xf numFmtId="178" fontId="0" fillId="0" borderId="11" xfId="34" applyNumberFormat="1" applyBorder="1" applyAlignment="1">
      <alignment horizontal="right"/>
    </xf>
    <xf numFmtId="41" fontId="0" fillId="0" borderId="11" xfId="34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23" xfId="0" applyNumberFormat="1" applyBorder="1" applyAlignment="1">
      <alignment/>
    </xf>
    <xf numFmtId="0" fontId="3" fillId="0" borderId="23" xfId="0" applyFont="1" applyBorder="1" applyAlignment="1">
      <alignment/>
    </xf>
    <xf numFmtId="176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10" fontId="0" fillId="0" borderId="23" xfId="0" applyNumberFormat="1" applyBorder="1" applyAlignment="1">
      <alignment/>
    </xf>
    <xf numFmtId="177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10" fontId="0" fillId="0" borderId="19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1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21" xfId="0" applyNumberFormat="1" applyBorder="1" applyAlignment="1">
      <alignment/>
    </xf>
    <xf numFmtId="0" fontId="11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3" fillId="33" borderId="20" xfId="0" applyFont="1" applyFill="1" applyBorder="1" applyAlignment="1">
      <alignment/>
    </xf>
    <xf numFmtId="176" fontId="0" fillId="33" borderId="23" xfId="0" applyNumberFormat="1" applyFill="1" applyBorder="1" applyAlignment="1">
      <alignment/>
    </xf>
    <xf numFmtId="176" fontId="0" fillId="33" borderId="21" xfId="0" applyNumberFormat="1" applyFill="1" applyBorder="1" applyAlignment="1">
      <alignment/>
    </xf>
    <xf numFmtId="0" fontId="3" fillId="0" borderId="20" xfId="0" applyFont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17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 vertical="justify" wrapText="1" indent="2" shrinkToFit="1"/>
    </xf>
    <xf numFmtId="178" fontId="0" fillId="0" borderId="11" xfId="34" applyNumberFormat="1" applyFill="1" applyBorder="1" applyAlignment="1">
      <alignment horizontal="right"/>
    </xf>
    <xf numFmtId="41" fontId="0" fillId="0" borderId="11" xfId="34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78" fontId="0" fillId="0" borderId="11" xfId="34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8" fontId="0" fillId="0" borderId="11" xfId="34" applyNumberFormat="1" applyBorder="1" applyAlignment="1">
      <alignment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178" fontId="3" fillId="0" borderId="11" xfId="34" applyNumberFormat="1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41" fontId="3" fillId="0" borderId="11" xfId="34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78" fontId="3" fillId="0" borderId="11" xfId="34" applyNumberFormat="1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0" fontId="8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41" fontId="0" fillId="0" borderId="12" xfId="34" applyFill="1" applyBorder="1" applyAlignment="1">
      <alignment vertical="center"/>
    </xf>
    <xf numFmtId="0" fontId="0" fillId="0" borderId="12" xfId="0" applyBorder="1" applyAlignment="1">
      <alignment horizontal="left" vertical="top"/>
    </xf>
    <xf numFmtId="0" fontId="3" fillId="0" borderId="12" xfId="0" applyFont="1" applyFill="1" applyBorder="1" applyAlignment="1">
      <alignment vertical="center"/>
    </xf>
    <xf numFmtId="178" fontId="5" fillId="0" borderId="12" xfId="34" applyNumberFormat="1" applyFont="1" applyFill="1" applyBorder="1" applyAlignment="1">
      <alignment vertical="center"/>
    </xf>
    <xf numFmtId="10" fontId="0" fillId="0" borderId="12" xfId="0" applyNumberFormat="1" applyBorder="1" applyAlignment="1">
      <alignment vertical="center"/>
    </xf>
    <xf numFmtId="0" fontId="13" fillId="0" borderId="19" xfId="0" applyFont="1" applyBorder="1" applyAlignment="1">
      <alignment/>
    </xf>
    <xf numFmtId="0" fontId="3" fillId="0" borderId="12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10" fontId="2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6" fontId="0" fillId="0" borderId="12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4" sqref="B14"/>
    </sheetView>
  </sheetViews>
  <sheetFormatPr defaultColWidth="9.00390625" defaultRowHeight="16.5"/>
  <cols>
    <col min="1" max="1" width="17.625" style="71" customWidth="1"/>
    <col min="2" max="2" width="30.625" style="72" customWidth="1"/>
    <col min="3" max="4" width="18.625" style="74" customWidth="1"/>
    <col min="5" max="5" width="19.625" style="71" customWidth="1"/>
    <col min="6" max="6" width="13.50390625" style="73" customWidth="1"/>
    <col min="7" max="16384" width="9.00390625" style="71" customWidth="1"/>
  </cols>
  <sheetData>
    <row r="1" spans="3:4" ht="16.5">
      <c r="C1" s="1" t="s">
        <v>1</v>
      </c>
      <c r="D1" s="1"/>
    </row>
    <row r="2" spans="3:4" ht="16.5">
      <c r="C2" s="2" t="s">
        <v>2</v>
      </c>
      <c r="D2" s="2"/>
    </row>
    <row r="3" spans="1:6" ht="16.5">
      <c r="A3" s="72" t="s">
        <v>3</v>
      </c>
      <c r="C3" s="2" t="s">
        <v>30</v>
      </c>
      <c r="D3" s="2"/>
      <c r="F3" s="3" t="s">
        <v>4</v>
      </c>
    </row>
    <row r="4" ht="16.5">
      <c r="F4" s="3" t="s">
        <v>5</v>
      </c>
    </row>
    <row r="5" spans="1:6" s="6" customFormat="1" ht="16.5">
      <c r="A5" s="31" t="s">
        <v>6</v>
      </c>
      <c r="B5" s="31" t="s">
        <v>7</v>
      </c>
      <c r="C5" s="60" t="s">
        <v>8</v>
      </c>
      <c r="D5" s="60" t="s">
        <v>9</v>
      </c>
      <c r="E5" s="4" t="s">
        <v>10</v>
      </c>
      <c r="F5" s="5"/>
    </row>
    <row r="6" spans="1:6" s="6" customFormat="1" ht="16.5">
      <c r="A6" s="58"/>
      <c r="B6" s="59"/>
      <c r="C6" s="61"/>
      <c r="D6" s="61"/>
      <c r="E6" s="4" t="s">
        <v>11</v>
      </c>
      <c r="F6" s="7" t="s">
        <v>0</v>
      </c>
    </row>
    <row r="7" spans="1:6" ht="18" customHeight="1">
      <c r="A7" s="75"/>
      <c r="B7" s="76" t="s">
        <v>12</v>
      </c>
      <c r="C7" s="77"/>
      <c r="D7" s="77"/>
      <c r="E7" s="78"/>
      <c r="F7" s="79"/>
    </row>
    <row r="8" spans="1:6" ht="18" customHeight="1">
      <c r="A8" s="75">
        <v>1754640319</v>
      </c>
      <c r="B8" s="76" t="s">
        <v>13</v>
      </c>
      <c r="C8" s="77">
        <v>1704292282</v>
      </c>
      <c r="D8" s="77">
        <v>1719930886</v>
      </c>
      <c r="E8" s="77">
        <f aca="true" t="shared" si="0" ref="E8:E14">C8-D8</f>
        <v>-15638604</v>
      </c>
      <c r="F8" s="80">
        <f>E8/D8</f>
        <v>-0.009092576990910553</v>
      </c>
    </row>
    <row r="9" spans="1:6" ht="18" customHeight="1">
      <c r="A9" s="75">
        <v>39839335</v>
      </c>
      <c r="B9" s="76" t="s">
        <v>14</v>
      </c>
      <c r="C9" s="77">
        <v>37176000</v>
      </c>
      <c r="D9" s="77">
        <v>37073052</v>
      </c>
      <c r="E9" s="77">
        <f t="shared" si="0"/>
        <v>102948</v>
      </c>
      <c r="F9" s="80">
        <f aca="true" t="shared" si="1" ref="F9:F14">E9/D9</f>
        <v>0.002776895735479237</v>
      </c>
    </row>
    <row r="10" spans="1:6" ht="18" customHeight="1">
      <c r="A10" s="75">
        <v>86657928</v>
      </c>
      <c r="B10" s="76" t="s">
        <v>31</v>
      </c>
      <c r="C10" s="77">
        <v>105780000</v>
      </c>
      <c r="D10" s="77">
        <v>112116248</v>
      </c>
      <c r="E10" s="77">
        <f t="shared" si="0"/>
        <v>-6336248</v>
      </c>
      <c r="F10" s="80">
        <f t="shared" si="1"/>
        <v>-0.056514984340182345</v>
      </c>
    </row>
    <row r="11" spans="1:6" ht="18" customHeight="1">
      <c r="A11" s="75">
        <v>325968613</v>
      </c>
      <c r="B11" s="76" t="s">
        <v>15</v>
      </c>
      <c r="C11" s="77">
        <v>258800000</v>
      </c>
      <c r="D11" s="77">
        <v>348555997</v>
      </c>
      <c r="E11" s="77">
        <f t="shared" si="0"/>
        <v>-89755997</v>
      </c>
      <c r="F11" s="80">
        <f t="shared" si="1"/>
        <v>-0.2575081128212521</v>
      </c>
    </row>
    <row r="12" spans="1:6" ht="18" customHeight="1">
      <c r="A12" s="75">
        <v>10760746</v>
      </c>
      <c r="B12" s="76" t="s">
        <v>16</v>
      </c>
      <c r="C12" s="77">
        <v>3000000</v>
      </c>
      <c r="D12" s="77">
        <v>3865980</v>
      </c>
      <c r="E12" s="77">
        <f t="shared" si="0"/>
        <v>-865980</v>
      </c>
      <c r="F12" s="80">
        <f t="shared" si="1"/>
        <v>-0.22400012415998014</v>
      </c>
    </row>
    <row r="13" spans="1:6" ht="18" customHeight="1">
      <c r="A13" s="75">
        <v>91887467</v>
      </c>
      <c r="B13" s="76" t="s">
        <v>17</v>
      </c>
      <c r="C13" s="77">
        <v>127428600</v>
      </c>
      <c r="D13" s="77">
        <v>146945636</v>
      </c>
      <c r="E13" s="77">
        <f t="shared" si="0"/>
        <v>-19517036</v>
      </c>
      <c r="F13" s="80">
        <f t="shared" si="1"/>
        <v>-0.13281807157580372</v>
      </c>
    </row>
    <row r="14" spans="1:6" ht="18" customHeight="1">
      <c r="A14" s="81">
        <f>SUM(A8:A13)</f>
        <v>2309754408</v>
      </c>
      <c r="B14" s="76" t="s">
        <v>18</v>
      </c>
      <c r="C14" s="82">
        <f>SUM(C8:C13)</f>
        <v>2236476882</v>
      </c>
      <c r="D14" s="82">
        <f>SUM(D8:D13)</f>
        <v>2368487799</v>
      </c>
      <c r="E14" s="82">
        <f t="shared" si="0"/>
        <v>-132010917</v>
      </c>
      <c r="F14" s="83">
        <f t="shared" si="1"/>
        <v>-0.05573637198204541</v>
      </c>
    </row>
    <row r="15" spans="1:6" ht="18" customHeight="1">
      <c r="A15" s="75"/>
      <c r="B15" s="76"/>
      <c r="C15" s="77"/>
      <c r="D15" s="77"/>
      <c r="E15" s="77"/>
      <c r="F15" s="80"/>
    </row>
    <row r="16" spans="1:6" ht="18" customHeight="1">
      <c r="A16" s="75"/>
      <c r="B16" s="76" t="s">
        <v>19</v>
      </c>
      <c r="C16" s="77"/>
      <c r="D16" s="77"/>
      <c r="E16" s="84"/>
      <c r="F16" s="80"/>
    </row>
    <row r="17" spans="1:6" ht="18" customHeight="1">
      <c r="A17" s="75">
        <v>301350</v>
      </c>
      <c r="B17" s="76" t="s">
        <v>20</v>
      </c>
      <c r="C17" s="77">
        <v>1358578</v>
      </c>
      <c r="D17" s="77">
        <v>932780</v>
      </c>
      <c r="E17" s="77">
        <f aca="true" t="shared" si="2" ref="E17:E27">C17-D17</f>
        <v>425798</v>
      </c>
      <c r="F17" s="80">
        <f aca="true" t="shared" si="3" ref="F17:F27">E17/D17</f>
        <v>0.4564827719290722</v>
      </c>
    </row>
    <row r="18" spans="1:6" ht="18" customHeight="1">
      <c r="A18" s="75">
        <v>473874652</v>
      </c>
      <c r="B18" s="76" t="s">
        <v>21</v>
      </c>
      <c r="C18" s="77">
        <v>453328802</v>
      </c>
      <c r="D18" s="77">
        <v>494126488</v>
      </c>
      <c r="E18" s="77">
        <f t="shared" si="2"/>
        <v>-40797686</v>
      </c>
      <c r="F18" s="80">
        <f t="shared" si="3"/>
        <v>-0.08256526818695864</v>
      </c>
    </row>
    <row r="19" spans="1:6" ht="18" customHeight="1">
      <c r="A19" s="75">
        <v>1398022399</v>
      </c>
      <c r="B19" s="76" t="s">
        <v>22</v>
      </c>
      <c r="C19" s="77">
        <v>1393585433</v>
      </c>
      <c r="D19" s="77">
        <v>1352785185</v>
      </c>
      <c r="E19" s="77">
        <f t="shared" si="2"/>
        <v>40800248</v>
      </c>
      <c r="F19" s="80">
        <f t="shared" si="3"/>
        <v>0.030160182453506098</v>
      </c>
    </row>
    <row r="20" spans="1:6" ht="18" customHeight="1">
      <c r="A20" s="75">
        <v>181884001</v>
      </c>
      <c r="B20" s="76" t="s">
        <v>23</v>
      </c>
      <c r="C20" s="77">
        <v>169900000</v>
      </c>
      <c r="D20" s="77">
        <v>169979725</v>
      </c>
      <c r="E20" s="77">
        <f t="shared" si="2"/>
        <v>-79725</v>
      </c>
      <c r="F20" s="80">
        <f t="shared" si="3"/>
        <v>-0.00046902652654603365</v>
      </c>
    </row>
    <row r="21" spans="1:6" ht="18" customHeight="1">
      <c r="A21" s="75">
        <v>32224268</v>
      </c>
      <c r="B21" s="76" t="s">
        <v>24</v>
      </c>
      <c r="C21" s="77">
        <v>23462191</v>
      </c>
      <c r="D21" s="77">
        <v>28831059</v>
      </c>
      <c r="E21" s="77">
        <f t="shared" si="2"/>
        <v>-5368868</v>
      </c>
      <c r="F21" s="80">
        <f t="shared" si="3"/>
        <v>-0.18621820308438897</v>
      </c>
    </row>
    <row r="22" spans="1:6" ht="18" customHeight="1">
      <c r="A22" s="75">
        <v>100989080</v>
      </c>
      <c r="B22" s="76" t="s">
        <v>25</v>
      </c>
      <c r="C22" s="77">
        <v>96229000</v>
      </c>
      <c r="D22" s="77">
        <v>115365729</v>
      </c>
      <c r="E22" s="77">
        <f t="shared" si="2"/>
        <v>-19136729</v>
      </c>
      <c r="F22" s="80">
        <f t="shared" si="3"/>
        <v>-0.1658788027075181</v>
      </c>
    </row>
    <row r="23" spans="1:6" ht="18" customHeight="1">
      <c r="A23" s="75">
        <v>19146751</v>
      </c>
      <c r="B23" s="76" t="s">
        <v>26</v>
      </c>
      <c r="C23" s="77">
        <v>12328344</v>
      </c>
      <c r="D23" s="77">
        <v>10588069</v>
      </c>
      <c r="E23" s="77">
        <f t="shared" si="2"/>
        <v>1740275</v>
      </c>
      <c r="F23" s="80">
        <f t="shared" si="3"/>
        <v>0.16436188695030227</v>
      </c>
    </row>
    <row r="24" spans="1:6" ht="18" customHeight="1">
      <c r="A24" s="75">
        <v>13221416</v>
      </c>
      <c r="B24" s="76" t="s">
        <v>27</v>
      </c>
      <c r="C24" s="77">
        <v>12190000</v>
      </c>
      <c r="D24" s="77">
        <v>11532670</v>
      </c>
      <c r="E24" s="77">
        <f t="shared" si="2"/>
        <v>657330</v>
      </c>
      <c r="F24" s="85">
        <f t="shared" si="3"/>
        <v>0.05699720879900318</v>
      </c>
    </row>
    <row r="25" spans="1:6" ht="18" customHeight="1">
      <c r="A25" s="81">
        <f>SUM(A17:A24)</f>
        <v>2219663917</v>
      </c>
      <c r="B25" s="76" t="s">
        <v>28</v>
      </c>
      <c r="C25" s="82">
        <f>SUM(C17:C24)</f>
        <v>2162382348</v>
      </c>
      <c r="D25" s="82">
        <f>SUM(D17:D24)</f>
        <v>2184141705</v>
      </c>
      <c r="E25" s="82">
        <f t="shared" si="2"/>
        <v>-21759357</v>
      </c>
      <c r="F25" s="83">
        <f t="shared" si="3"/>
        <v>-0.009962429154751202</v>
      </c>
    </row>
    <row r="26" spans="1:6" ht="18" customHeight="1">
      <c r="A26" s="75"/>
      <c r="B26" s="76"/>
      <c r="C26" s="77"/>
      <c r="D26" s="77"/>
      <c r="E26" s="77"/>
      <c r="F26" s="83"/>
    </row>
    <row r="27" spans="1:6" ht="18" customHeight="1">
      <c r="A27" s="81">
        <f>A14-A25</f>
        <v>90090491</v>
      </c>
      <c r="B27" s="54" t="s">
        <v>29</v>
      </c>
      <c r="C27" s="81">
        <f>C14-C25</f>
        <v>74094534</v>
      </c>
      <c r="D27" s="81">
        <f>D14-D25</f>
        <v>184346094</v>
      </c>
      <c r="E27" s="81">
        <f t="shared" si="2"/>
        <v>-110251560</v>
      </c>
      <c r="F27" s="83">
        <f t="shared" si="3"/>
        <v>-0.5980683268504728</v>
      </c>
    </row>
    <row r="28" spans="1:7" ht="16.5">
      <c r="A28" s="57"/>
      <c r="B28" s="57"/>
      <c r="C28" s="57"/>
      <c r="D28" s="57"/>
      <c r="E28" s="57"/>
      <c r="F28" s="57"/>
      <c r="G28" s="5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9.00390625" style="71" customWidth="1"/>
    <col min="2" max="2" width="24.375" style="71" customWidth="1"/>
    <col min="3" max="3" width="18.75390625" style="71" customWidth="1"/>
    <col min="4" max="5" width="18.625" style="71" customWidth="1"/>
    <col min="6" max="6" width="18.75390625" style="71" customWidth="1"/>
    <col min="7" max="7" width="19.75390625" style="71" customWidth="1"/>
    <col min="8" max="16384" width="9.00390625" style="71" customWidth="1"/>
  </cols>
  <sheetData>
    <row r="1" spans="1:7" ht="16.5">
      <c r="A1" s="147" t="s">
        <v>32</v>
      </c>
      <c r="B1" s="147"/>
      <c r="C1" s="147"/>
      <c r="D1" s="147"/>
      <c r="E1" s="147"/>
      <c r="F1" s="147"/>
      <c r="G1" s="147"/>
    </row>
    <row r="2" spans="1:7" ht="16.5">
      <c r="A2" s="148" t="s">
        <v>33</v>
      </c>
      <c r="B2" s="148"/>
      <c r="C2" s="148"/>
      <c r="D2" s="148"/>
      <c r="E2" s="148"/>
      <c r="F2" s="148"/>
      <c r="G2" s="148"/>
    </row>
    <row r="3" spans="1:7" ht="16.5">
      <c r="A3" s="72" t="s">
        <v>34</v>
      </c>
      <c r="C3" s="149" t="s">
        <v>35</v>
      </c>
      <c r="D3" s="149"/>
      <c r="E3" s="149"/>
      <c r="F3" s="149"/>
      <c r="G3" s="8" t="s">
        <v>36</v>
      </c>
    </row>
    <row r="4" ht="16.5">
      <c r="G4" s="8" t="s">
        <v>37</v>
      </c>
    </row>
    <row r="5" spans="1:7" ht="20.25" customHeight="1">
      <c r="A5" s="155" t="s">
        <v>38</v>
      </c>
      <c r="B5" s="155"/>
      <c r="C5" s="152" t="s">
        <v>39</v>
      </c>
      <c r="D5" s="152" t="s">
        <v>40</v>
      </c>
      <c r="E5" s="150" t="s">
        <v>41</v>
      </c>
      <c r="F5" s="34" t="s">
        <v>42</v>
      </c>
      <c r="G5" s="153" t="s">
        <v>43</v>
      </c>
    </row>
    <row r="6" spans="1:7" ht="21" customHeight="1">
      <c r="A6" s="5" t="s">
        <v>44</v>
      </c>
      <c r="B6" s="5" t="s">
        <v>45</v>
      </c>
      <c r="C6" s="152"/>
      <c r="D6" s="152"/>
      <c r="E6" s="150"/>
      <c r="F6" s="35" t="s">
        <v>46</v>
      </c>
      <c r="G6" s="154"/>
    </row>
    <row r="7" spans="1:7" ht="24" customHeight="1">
      <c r="A7" s="5"/>
      <c r="B7" s="36" t="s">
        <v>47</v>
      </c>
      <c r="C7" s="22">
        <f>SUM(C8:C15)</f>
        <v>7012612838</v>
      </c>
      <c r="D7" s="22">
        <f>SUM(D8:D15)</f>
        <v>259403921</v>
      </c>
      <c r="E7" s="22">
        <f>SUM(E8:E15)</f>
        <v>35660889</v>
      </c>
      <c r="F7" s="47">
        <f aca="true" t="shared" si="0" ref="F7:F22">C7+D7-E7</f>
        <v>7236355870</v>
      </c>
      <c r="G7" s="32"/>
    </row>
    <row r="8" spans="1:7" ht="24" customHeight="1">
      <c r="A8" s="9">
        <v>131000</v>
      </c>
      <c r="B8" s="54" t="s">
        <v>48</v>
      </c>
      <c r="C8" s="56">
        <v>894755052</v>
      </c>
      <c r="D8" s="56">
        <v>0</v>
      </c>
      <c r="E8" s="56"/>
      <c r="F8" s="47">
        <f t="shared" si="0"/>
        <v>894755052</v>
      </c>
      <c r="G8" s="56"/>
    </row>
    <row r="9" spans="1:7" ht="24" customHeight="1">
      <c r="A9" s="9">
        <v>132000</v>
      </c>
      <c r="B9" s="54" t="s">
        <v>49</v>
      </c>
      <c r="C9" s="56">
        <v>182562690</v>
      </c>
      <c r="D9" s="56"/>
      <c r="E9" s="56"/>
      <c r="F9" s="47">
        <f t="shared" si="0"/>
        <v>182562690</v>
      </c>
      <c r="G9" s="56"/>
    </row>
    <row r="10" spans="1:7" ht="24" customHeight="1">
      <c r="A10" s="9">
        <v>133000</v>
      </c>
      <c r="B10" s="28" t="s">
        <v>50</v>
      </c>
      <c r="C10" s="64">
        <v>3500661633</v>
      </c>
      <c r="D10" s="64"/>
      <c r="E10" s="56"/>
      <c r="F10" s="64">
        <f t="shared" si="0"/>
        <v>3500661633</v>
      </c>
      <c r="G10" s="38"/>
    </row>
    <row r="11" spans="1:7" ht="24" customHeight="1">
      <c r="A11" s="9">
        <v>134000</v>
      </c>
      <c r="B11" s="54" t="s">
        <v>51</v>
      </c>
      <c r="C11" s="56">
        <v>1479272704</v>
      </c>
      <c r="D11" s="56">
        <v>109446920</v>
      </c>
      <c r="E11" s="56">
        <v>15131496</v>
      </c>
      <c r="F11" s="47">
        <f t="shared" si="0"/>
        <v>1573588128</v>
      </c>
      <c r="G11" s="56"/>
    </row>
    <row r="12" spans="1:7" ht="24" customHeight="1">
      <c r="A12" s="9">
        <v>135000</v>
      </c>
      <c r="B12" s="54" t="s">
        <v>52</v>
      </c>
      <c r="C12" s="56">
        <v>519428842</v>
      </c>
      <c r="D12" s="56">
        <v>50000000</v>
      </c>
      <c r="E12" s="56"/>
      <c r="F12" s="47">
        <f t="shared" si="0"/>
        <v>569428842</v>
      </c>
      <c r="G12" s="39" t="s">
        <v>53</v>
      </c>
    </row>
    <row r="13" spans="1:7" ht="24" customHeight="1">
      <c r="A13" s="9">
        <v>136000</v>
      </c>
      <c r="B13" s="54" t="s">
        <v>54</v>
      </c>
      <c r="C13" s="56">
        <v>246870402</v>
      </c>
      <c r="D13" s="56">
        <v>13930000</v>
      </c>
      <c r="E13" s="56">
        <v>20529393</v>
      </c>
      <c r="F13" s="47">
        <f t="shared" si="0"/>
        <v>240271009</v>
      </c>
      <c r="G13" s="64"/>
    </row>
    <row r="14" spans="1:7" ht="24" customHeight="1">
      <c r="A14" s="27">
        <v>137000</v>
      </c>
      <c r="B14" s="40" t="s">
        <v>55</v>
      </c>
      <c r="C14" s="64">
        <v>183500000</v>
      </c>
      <c r="D14" s="64">
        <v>86027001</v>
      </c>
      <c r="E14" s="64"/>
      <c r="F14" s="65">
        <f t="shared" si="0"/>
        <v>269527001</v>
      </c>
      <c r="G14" s="39"/>
    </row>
    <row r="15" spans="1:7" ht="24" customHeight="1">
      <c r="A15" s="9">
        <v>139000</v>
      </c>
      <c r="B15" s="86" t="s">
        <v>56</v>
      </c>
      <c r="C15" s="56">
        <v>5561515</v>
      </c>
      <c r="D15" s="56"/>
      <c r="E15" s="56"/>
      <c r="F15" s="47">
        <f t="shared" si="0"/>
        <v>5561515</v>
      </c>
      <c r="G15" s="50"/>
    </row>
    <row r="16" spans="1:7" ht="24" customHeight="1">
      <c r="A16" s="9"/>
      <c r="B16" s="86" t="s">
        <v>57</v>
      </c>
      <c r="C16" s="56">
        <f>SUM(C17:C21)</f>
        <v>1735639007</v>
      </c>
      <c r="D16" s="56">
        <f>SUM(D17:D21)</f>
        <v>196715347</v>
      </c>
      <c r="E16" s="56">
        <f>SUM(E17:E21)</f>
        <v>29028171</v>
      </c>
      <c r="F16" s="47">
        <f t="shared" si="0"/>
        <v>1903326183</v>
      </c>
      <c r="G16" s="50"/>
    </row>
    <row r="17" spans="1:7" ht="24" customHeight="1">
      <c r="A17" s="9">
        <v>132900</v>
      </c>
      <c r="B17" s="54" t="s">
        <v>58</v>
      </c>
      <c r="C17" s="56">
        <v>64084581</v>
      </c>
      <c r="D17" s="56">
        <v>5900000</v>
      </c>
      <c r="E17" s="56"/>
      <c r="F17" s="47">
        <f t="shared" si="0"/>
        <v>69984581</v>
      </c>
      <c r="G17" s="56"/>
    </row>
    <row r="18" spans="1:7" ht="24" customHeight="1">
      <c r="A18" s="9">
        <v>133900</v>
      </c>
      <c r="B18" s="54" t="s">
        <v>59</v>
      </c>
      <c r="C18" s="56">
        <v>673120837</v>
      </c>
      <c r="D18" s="56">
        <v>75720590</v>
      </c>
      <c r="E18" s="56"/>
      <c r="F18" s="47">
        <f t="shared" si="0"/>
        <v>748841427</v>
      </c>
      <c r="G18" s="56"/>
    </row>
    <row r="19" spans="1:7" ht="24" customHeight="1">
      <c r="A19" s="9">
        <v>134900</v>
      </c>
      <c r="B19" s="54" t="s">
        <v>60</v>
      </c>
      <c r="C19" s="56">
        <v>621747401</v>
      </c>
      <c r="D19" s="56">
        <v>79596342</v>
      </c>
      <c r="E19" s="56">
        <v>11916671</v>
      </c>
      <c r="F19" s="47">
        <f t="shared" si="0"/>
        <v>689427072</v>
      </c>
      <c r="G19" s="56"/>
    </row>
    <row r="20" spans="1:7" ht="24" customHeight="1">
      <c r="A20" s="9">
        <v>136900</v>
      </c>
      <c r="B20" s="54" t="s">
        <v>61</v>
      </c>
      <c r="C20" s="56">
        <v>374842209</v>
      </c>
      <c r="D20" s="56">
        <v>34562999</v>
      </c>
      <c r="E20" s="56">
        <v>17111500</v>
      </c>
      <c r="F20" s="47">
        <f t="shared" si="0"/>
        <v>392293708</v>
      </c>
      <c r="G20" s="32"/>
    </row>
    <row r="21" spans="1:7" ht="24" customHeight="1">
      <c r="A21" s="9">
        <v>139900</v>
      </c>
      <c r="B21" s="87" t="s">
        <v>62</v>
      </c>
      <c r="C21" s="56">
        <v>1843979</v>
      </c>
      <c r="D21" s="56">
        <v>935416</v>
      </c>
      <c r="E21" s="56"/>
      <c r="F21" s="47">
        <f t="shared" si="0"/>
        <v>2779395</v>
      </c>
      <c r="G21" s="50"/>
    </row>
    <row r="22" spans="1:7" ht="24" customHeight="1">
      <c r="A22" s="9"/>
      <c r="B22" s="86" t="s">
        <v>63</v>
      </c>
      <c r="C22" s="37" t="s">
        <v>64</v>
      </c>
      <c r="D22" s="56">
        <f>D7-D16</f>
        <v>62688574</v>
      </c>
      <c r="E22" s="56">
        <f>E7-E16</f>
        <v>6632718</v>
      </c>
      <c r="F22" s="47" t="e">
        <f t="shared" si="0"/>
        <v>#VALUE!</v>
      </c>
      <c r="G22" s="50"/>
    </row>
    <row r="23" spans="1:7" ht="16.5">
      <c r="A23" s="147" t="s">
        <v>65</v>
      </c>
      <c r="B23" s="147"/>
      <c r="C23" s="147"/>
      <c r="D23" s="147"/>
      <c r="E23" s="147"/>
      <c r="F23" s="147"/>
      <c r="G23" s="147"/>
    </row>
    <row r="24" spans="1:7" ht="16.5">
      <c r="A24" s="148" t="s">
        <v>66</v>
      </c>
      <c r="B24" s="148"/>
      <c r="C24" s="148"/>
      <c r="D24" s="148"/>
      <c r="E24" s="148"/>
      <c r="F24" s="148"/>
      <c r="G24" s="148"/>
    </row>
    <row r="25" spans="1:7" ht="16.5">
      <c r="A25" s="72" t="s">
        <v>67</v>
      </c>
      <c r="C25" s="149" t="s">
        <v>68</v>
      </c>
      <c r="D25" s="149"/>
      <c r="E25" s="149"/>
      <c r="F25" s="149"/>
      <c r="G25" s="8" t="s">
        <v>69</v>
      </c>
    </row>
    <row r="26" ht="16.5">
      <c r="G26" s="8" t="s">
        <v>70</v>
      </c>
    </row>
    <row r="27" spans="1:7" ht="21" customHeight="1">
      <c r="A27" s="150" t="s">
        <v>71</v>
      </c>
      <c r="B27" s="151"/>
      <c r="C27" s="152" t="s">
        <v>72</v>
      </c>
      <c r="D27" s="152" t="s">
        <v>73</v>
      </c>
      <c r="E27" s="150" t="s">
        <v>74</v>
      </c>
      <c r="F27" s="34" t="s">
        <v>75</v>
      </c>
      <c r="G27" s="153" t="s">
        <v>76</v>
      </c>
    </row>
    <row r="28" spans="1:7" ht="21" customHeight="1">
      <c r="A28" s="12" t="s">
        <v>77</v>
      </c>
      <c r="B28" s="12" t="s">
        <v>78</v>
      </c>
      <c r="C28" s="152"/>
      <c r="D28" s="152"/>
      <c r="E28" s="150"/>
      <c r="F28" s="35" t="s">
        <v>79</v>
      </c>
      <c r="G28" s="154"/>
    </row>
    <row r="29" spans="1:7" ht="24" customHeight="1">
      <c r="A29" s="12"/>
      <c r="B29" s="88" t="s">
        <v>80</v>
      </c>
      <c r="C29" s="56">
        <f>SUM(C30)</f>
        <v>8358984</v>
      </c>
      <c r="D29" s="56">
        <f>SUM(D30)</f>
        <v>13128080</v>
      </c>
      <c r="E29" s="56">
        <f>SUM(E30)</f>
        <v>0</v>
      </c>
      <c r="F29" s="47">
        <f aca="true" t="shared" si="1" ref="F29:F34">C29+D29-E29</f>
        <v>21487064</v>
      </c>
      <c r="G29" s="50"/>
    </row>
    <row r="30" spans="1:7" ht="24" customHeight="1">
      <c r="A30" s="12">
        <v>142000</v>
      </c>
      <c r="B30" s="86" t="s">
        <v>81</v>
      </c>
      <c r="C30" s="56">
        <v>8358984</v>
      </c>
      <c r="D30" s="56">
        <v>13128080</v>
      </c>
      <c r="E30" s="56"/>
      <c r="F30" s="47">
        <f t="shared" si="1"/>
        <v>21487064</v>
      </c>
      <c r="G30" s="50"/>
    </row>
    <row r="31" spans="1:7" ht="24" customHeight="1">
      <c r="A31" s="9"/>
      <c r="B31" s="86" t="s">
        <v>82</v>
      </c>
      <c r="C31" s="56">
        <f>SUM(C32)</f>
        <v>6156722</v>
      </c>
      <c r="D31" s="56">
        <f>SUM(D32)</f>
        <v>1722120</v>
      </c>
      <c r="E31" s="56">
        <f>SUM(E32)</f>
        <v>0</v>
      </c>
      <c r="F31" s="47">
        <f t="shared" si="1"/>
        <v>7878842</v>
      </c>
      <c r="G31" s="50"/>
    </row>
    <row r="32" spans="1:7" ht="24" customHeight="1">
      <c r="A32" s="9">
        <v>142900</v>
      </c>
      <c r="B32" s="86" t="s">
        <v>83</v>
      </c>
      <c r="C32" s="56">
        <v>6156722</v>
      </c>
      <c r="D32" s="56">
        <v>1722120</v>
      </c>
      <c r="E32" s="56"/>
      <c r="F32" s="47">
        <f t="shared" si="1"/>
        <v>7878842</v>
      </c>
      <c r="G32" s="50"/>
    </row>
    <row r="33" spans="1:7" ht="24" customHeight="1">
      <c r="A33" s="9"/>
      <c r="B33" s="86" t="s">
        <v>84</v>
      </c>
      <c r="C33" s="56">
        <f>C29-C31</f>
        <v>2202262</v>
      </c>
      <c r="D33" s="56">
        <f>D29-D31</f>
        <v>11405960</v>
      </c>
      <c r="E33" s="56">
        <f>E29-E31</f>
        <v>0</v>
      </c>
      <c r="F33" s="47">
        <f t="shared" si="1"/>
        <v>13608222</v>
      </c>
      <c r="G33" s="50"/>
    </row>
    <row r="34" spans="1:7" ht="24" customHeight="1">
      <c r="A34" s="9"/>
      <c r="B34" s="88" t="s">
        <v>85</v>
      </c>
      <c r="C34" s="56">
        <f>C7+C29</f>
        <v>7020971822</v>
      </c>
      <c r="D34" s="56">
        <f>D7+D29</f>
        <v>272532001</v>
      </c>
      <c r="E34" s="56">
        <f>E7+E29</f>
        <v>35660889</v>
      </c>
      <c r="F34" s="47">
        <f t="shared" si="1"/>
        <v>7257842934</v>
      </c>
      <c r="G34" s="50"/>
    </row>
    <row r="51" ht="16.5">
      <c r="E51" s="89"/>
    </row>
  </sheetData>
  <sheetProtection/>
  <mergeCells count="16">
    <mergeCell ref="A1:G1"/>
    <mergeCell ref="A2:G2"/>
    <mergeCell ref="C3:F3"/>
    <mergeCell ref="A5:B5"/>
    <mergeCell ref="C5:C6"/>
    <mergeCell ref="D5:D6"/>
    <mergeCell ref="E5:E6"/>
    <mergeCell ref="G5:G6"/>
    <mergeCell ref="A23:G23"/>
    <mergeCell ref="A24:G24"/>
    <mergeCell ref="C25:F25"/>
    <mergeCell ref="A27:B27"/>
    <mergeCell ref="C27:C28"/>
    <mergeCell ref="D27:D28"/>
    <mergeCell ref="E27:E28"/>
    <mergeCell ref="G27:G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2.625" style="71" customWidth="1"/>
    <col min="2" max="2" width="14.125" style="71" customWidth="1"/>
    <col min="3" max="3" width="9.00390625" style="71" customWidth="1"/>
    <col min="4" max="4" width="14.625" style="71" customWidth="1"/>
    <col min="5" max="5" width="18.50390625" style="74" customWidth="1"/>
    <col min="6" max="6" width="14.50390625" style="74" customWidth="1"/>
    <col min="7" max="7" width="18.75390625" style="74" customWidth="1"/>
    <col min="8" max="8" width="16.50390625" style="74" customWidth="1"/>
    <col min="9" max="9" width="24.00390625" style="71" customWidth="1"/>
    <col min="10" max="16384" width="9.00390625" style="92" customWidth="1"/>
  </cols>
  <sheetData>
    <row r="1" spans="1:9" s="91" customFormat="1" ht="16.5">
      <c r="A1" s="72"/>
      <c r="B1" s="72"/>
      <c r="C1" s="72"/>
      <c r="D1" s="72"/>
      <c r="E1" s="158" t="s">
        <v>32</v>
      </c>
      <c r="F1" s="159"/>
      <c r="G1" s="159"/>
      <c r="H1" s="90"/>
      <c r="I1" s="72"/>
    </row>
    <row r="2" spans="1:9" s="91" customFormat="1" ht="16.5">
      <c r="A2" s="72"/>
      <c r="B2" s="72"/>
      <c r="C2" s="72"/>
      <c r="D2" s="72"/>
      <c r="E2" s="159" t="s">
        <v>86</v>
      </c>
      <c r="F2" s="159"/>
      <c r="G2" s="159"/>
      <c r="H2" s="90"/>
      <c r="I2" s="72"/>
    </row>
    <row r="3" spans="1:9" s="91" customFormat="1" ht="16.5">
      <c r="A3" s="72" t="s">
        <v>87</v>
      </c>
      <c r="B3" s="72"/>
      <c r="C3" s="72"/>
      <c r="D3" s="72"/>
      <c r="E3" s="159" t="s">
        <v>30</v>
      </c>
      <c r="F3" s="159"/>
      <c r="G3" s="159"/>
      <c r="H3" s="90"/>
      <c r="I3" s="8" t="s">
        <v>88</v>
      </c>
    </row>
    <row r="4" spans="1:9" s="91" customFormat="1" ht="17.25" thickBot="1">
      <c r="A4" s="72"/>
      <c r="B4" s="72"/>
      <c r="C4" s="72"/>
      <c r="D4" s="72"/>
      <c r="E4" s="90"/>
      <c r="F4" s="90"/>
      <c r="G4" s="90"/>
      <c r="H4" s="90"/>
      <c r="I4" s="8" t="s">
        <v>37</v>
      </c>
    </row>
    <row r="5" spans="1:9" s="66" customFormat="1" ht="33.75" customHeight="1">
      <c r="A5" s="13" t="s">
        <v>89</v>
      </c>
      <c r="B5" s="14" t="s">
        <v>90</v>
      </c>
      <c r="C5" s="14"/>
      <c r="D5" s="14"/>
      <c r="E5" s="15" t="s">
        <v>91</v>
      </c>
      <c r="F5" s="41" t="s">
        <v>92</v>
      </c>
      <c r="G5" s="15" t="s">
        <v>93</v>
      </c>
      <c r="H5" s="15" t="s">
        <v>94</v>
      </c>
      <c r="I5" s="16" t="s">
        <v>95</v>
      </c>
    </row>
    <row r="6" spans="1:9" ht="16.5">
      <c r="A6" s="160" t="s">
        <v>96</v>
      </c>
      <c r="B6" s="10" t="s">
        <v>97</v>
      </c>
      <c r="C6" s="10"/>
      <c r="D6" s="77"/>
      <c r="E6" s="77">
        <v>539283152</v>
      </c>
      <c r="G6" s="77">
        <v>92298750</v>
      </c>
      <c r="H6" s="77">
        <f>E6+F8-G6</f>
        <v>446984402</v>
      </c>
      <c r="I6" s="42"/>
    </row>
    <row r="7" spans="1:9" ht="16.5">
      <c r="A7" s="161"/>
      <c r="B7" s="84"/>
      <c r="C7" s="84"/>
      <c r="D7" s="77"/>
      <c r="E7" s="77"/>
      <c r="F7" s="77"/>
      <c r="G7" s="77"/>
      <c r="H7" s="77"/>
      <c r="I7" s="42"/>
    </row>
    <row r="8" spans="1:9" ht="16.5">
      <c r="A8" s="161"/>
      <c r="B8" s="84"/>
      <c r="C8" s="84"/>
      <c r="D8" s="77"/>
      <c r="E8" s="77"/>
      <c r="F8" s="77"/>
      <c r="G8" s="77"/>
      <c r="H8" s="77"/>
      <c r="I8" s="93"/>
    </row>
    <row r="9" spans="1:10" s="91" customFormat="1" ht="16.5">
      <c r="A9" s="33"/>
      <c r="B9" s="76"/>
      <c r="C9" s="74"/>
      <c r="D9" s="77"/>
      <c r="E9" s="74"/>
      <c r="F9" s="77"/>
      <c r="G9" s="77"/>
      <c r="H9" s="77"/>
      <c r="I9" s="93"/>
      <c r="J9" s="92"/>
    </row>
    <row r="10" spans="1:10" s="91" customFormat="1" ht="16.5">
      <c r="A10" s="43"/>
      <c r="B10" s="54" t="s">
        <v>98</v>
      </c>
      <c r="C10" s="54" t="s">
        <v>99</v>
      </c>
      <c r="D10" s="94" t="s">
        <v>100</v>
      </c>
      <c r="E10" s="94" t="s">
        <v>101</v>
      </c>
      <c r="F10" s="82"/>
      <c r="G10" s="95" t="s">
        <v>102</v>
      </c>
      <c r="H10" s="95" t="s">
        <v>94</v>
      </c>
      <c r="I10" s="96" t="s">
        <v>103</v>
      </c>
      <c r="J10" s="92"/>
    </row>
    <row r="11" spans="1:9" ht="16.5">
      <c r="A11" s="97" t="s">
        <v>104</v>
      </c>
      <c r="B11" s="44">
        <v>51000000</v>
      </c>
      <c r="C11" s="156" t="s">
        <v>105</v>
      </c>
      <c r="D11" s="98">
        <f>39843750+(G11)</f>
        <v>43031250</v>
      </c>
      <c r="E11" s="98">
        <f>B11-D11</f>
        <v>7968750</v>
      </c>
      <c r="F11" s="98"/>
      <c r="G11" s="98">
        <v>3187500</v>
      </c>
      <c r="H11" s="98">
        <f aca="true" t="shared" si="0" ref="H11:H20">E11-G11</f>
        <v>4781250</v>
      </c>
      <c r="I11" s="99" t="s">
        <v>106</v>
      </c>
    </row>
    <row r="12" spans="1:9" ht="16.5">
      <c r="A12" s="100"/>
      <c r="B12" s="45">
        <v>89000000</v>
      </c>
      <c r="C12" s="157"/>
      <c r="D12" s="77">
        <f>69531250+G12</f>
        <v>75093750</v>
      </c>
      <c r="E12" s="101">
        <f>B12-D12</f>
        <v>13906250</v>
      </c>
      <c r="G12" s="77">
        <v>5562500</v>
      </c>
      <c r="H12" s="74">
        <f t="shared" si="0"/>
        <v>8343750</v>
      </c>
      <c r="I12" s="93" t="s">
        <v>107</v>
      </c>
    </row>
    <row r="13" spans="1:9" ht="16.5">
      <c r="A13" s="46" t="s">
        <v>108</v>
      </c>
      <c r="B13" s="45">
        <v>143280000</v>
      </c>
      <c r="C13" s="77" t="s">
        <v>109</v>
      </c>
      <c r="D13" s="77">
        <f>102982500+G13</f>
        <v>111937500</v>
      </c>
      <c r="E13" s="77">
        <f aca="true" t="shared" si="1" ref="E13:E20">B13-D13</f>
        <v>31342500</v>
      </c>
      <c r="G13" s="77">
        <v>8955000</v>
      </c>
      <c r="H13" s="74">
        <f t="shared" si="0"/>
        <v>22387500</v>
      </c>
      <c r="I13" s="93" t="s">
        <v>110</v>
      </c>
    </row>
    <row r="14" spans="1:9" ht="16.5">
      <c r="A14" s="97" t="s">
        <v>111</v>
      </c>
      <c r="B14" s="44">
        <v>49000000</v>
      </c>
      <c r="C14" s="98" t="s">
        <v>112</v>
      </c>
      <c r="D14" s="98">
        <f>35218750+G14</f>
        <v>38281250</v>
      </c>
      <c r="E14" s="98">
        <f t="shared" si="1"/>
        <v>10718750</v>
      </c>
      <c r="F14" s="102"/>
      <c r="G14" s="98">
        <v>3062500</v>
      </c>
      <c r="H14" s="102">
        <f t="shared" si="0"/>
        <v>7656250</v>
      </c>
      <c r="I14" s="99" t="s">
        <v>113</v>
      </c>
    </row>
    <row r="15" spans="1:9" ht="16.5">
      <c r="A15" s="97" t="s">
        <v>114</v>
      </c>
      <c r="B15" s="44">
        <v>75000000</v>
      </c>
      <c r="C15" s="98" t="s">
        <v>115</v>
      </c>
      <c r="D15" s="98">
        <f>49218750+G15</f>
        <v>53906250</v>
      </c>
      <c r="E15" s="98">
        <f t="shared" si="1"/>
        <v>21093750</v>
      </c>
      <c r="F15" s="98"/>
      <c r="G15" s="98">
        <v>4687500</v>
      </c>
      <c r="H15" s="98">
        <f t="shared" si="0"/>
        <v>16406250</v>
      </c>
      <c r="I15" s="99" t="s">
        <v>110</v>
      </c>
    </row>
    <row r="16" spans="1:9" ht="16.5">
      <c r="A16" s="100" t="s">
        <v>116</v>
      </c>
      <c r="B16" s="45">
        <v>215500000</v>
      </c>
      <c r="C16" s="77" t="s">
        <v>117</v>
      </c>
      <c r="D16" s="77">
        <f>121218750+G16</f>
        <v>134687500</v>
      </c>
      <c r="E16" s="77">
        <f t="shared" si="1"/>
        <v>80812500</v>
      </c>
      <c r="F16" s="77"/>
      <c r="G16" s="77">
        <v>13468750</v>
      </c>
      <c r="H16" s="77">
        <f t="shared" si="0"/>
        <v>67343750</v>
      </c>
      <c r="I16" s="93" t="s">
        <v>118</v>
      </c>
    </row>
    <row r="17" spans="1:9" ht="16.5">
      <c r="A17" s="97" t="s">
        <v>119</v>
      </c>
      <c r="B17" s="44">
        <v>90000000</v>
      </c>
      <c r="C17" s="98" t="s">
        <v>120</v>
      </c>
      <c r="D17" s="98">
        <f>53437500+G17</f>
        <v>59062500</v>
      </c>
      <c r="E17" s="98">
        <f t="shared" si="1"/>
        <v>30937500</v>
      </c>
      <c r="F17" s="98"/>
      <c r="G17" s="98">
        <v>5625000</v>
      </c>
      <c r="H17" s="98">
        <f t="shared" si="0"/>
        <v>25312500</v>
      </c>
      <c r="I17" s="99" t="s">
        <v>121</v>
      </c>
    </row>
    <row r="18" spans="1:9" ht="16.5">
      <c r="A18" s="100" t="s">
        <v>122</v>
      </c>
      <c r="B18" s="45">
        <v>320000000</v>
      </c>
      <c r="C18" s="77" t="s">
        <v>123</v>
      </c>
      <c r="D18" s="77">
        <f>160000000+G18</f>
        <v>180000000</v>
      </c>
      <c r="E18" s="77">
        <f t="shared" si="1"/>
        <v>140000000</v>
      </c>
      <c r="G18" s="77">
        <v>20000000</v>
      </c>
      <c r="H18" s="74">
        <f t="shared" si="0"/>
        <v>120000000</v>
      </c>
      <c r="I18" s="93" t="s">
        <v>124</v>
      </c>
    </row>
    <row r="19" spans="1:9" ht="16.5">
      <c r="A19" s="100" t="s">
        <v>125</v>
      </c>
      <c r="B19" s="45">
        <v>202045827</v>
      </c>
      <c r="C19" s="77" t="s">
        <v>126</v>
      </c>
      <c r="D19" s="77">
        <f>76500000+G19</f>
        <v>89250000</v>
      </c>
      <c r="E19" s="77">
        <f t="shared" si="1"/>
        <v>112795827</v>
      </c>
      <c r="G19" s="77">
        <v>12750000</v>
      </c>
      <c r="H19" s="74">
        <f t="shared" si="0"/>
        <v>100045827</v>
      </c>
      <c r="I19" s="93" t="s">
        <v>127</v>
      </c>
    </row>
    <row r="20" spans="1:9" ht="16.5">
      <c r="A20" s="100" t="s">
        <v>128</v>
      </c>
      <c r="B20" s="47">
        <v>179707325</v>
      </c>
      <c r="C20" s="77" t="s">
        <v>129</v>
      </c>
      <c r="D20" s="77">
        <f>75000000+G20</f>
        <v>90000000</v>
      </c>
      <c r="E20" s="103">
        <f t="shared" si="1"/>
        <v>89707325</v>
      </c>
      <c r="G20" s="103">
        <v>15000000</v>
      </c>
      <c r="H20" s="103">
        <f t="shared" si="0"/>
        <v>74707325</v>
      </c>
      <c r="I20" s="93" t="s">
        <v>130</v>
      </c>
    </row>
    <row r="21" spans="1:9" ht="16.5">
      <c r="A21" s="100" t="s">
        <v>131</v>
      </c>
      <c r="B21" s="45">
        <f>SUM(B11:B20)</f>
        <v>1414533152</v>
      </c>
      <c r="C21" s="45"/>
      <c r="D21" s="45"/>
      <c r="E21" s="77">
        <f>SUM(E11:E20)</f>
        <v>539283152</v>
      </c>
      <c r="F21" s="77"/>
      <c r="G21" s="77">
        <f>SUM(G11:G20)</f>
        <v>92298750</v>
      </c>
      <c r="H21" s="74">
        <f>SUM(H11:H20)</f>
        <v>446984402</v>
      </c>
      <c r="I21" s="93"/>
    </row>
    <row r="22" spans="1:9" ht="16.5">
      <c r="A22" s="104"/>
      <c r="B22" s="84"/>
      <c r="C22" s="84"/>
      <c r="D22" s="84"/>
      <c r="E22" s="77"/>
      <c r="F22" s="77"/>
      <c r="G22" s="77"/>
      <c r="I22" s="93"/>
    </row>
    <row r="23" spans="1:9" ht="16.5">
      <c r="A23" s="105"/>
      <c r="B23" s="106"/>
      <c r="C23" s="106"/>
      <c r="D23" s="106"/>
      <c r="E23" s="103"/>
      <c r="F23" s="103"/>
      <c r="G23" s="103"/>
      <c r="H23" s="103"/>
      <c r="I23" s="107"/>
    </row>
    <row r="24" spans="1:9" s="67" customFormat="1" ht="32.25" customHeight="1" thickBot="1">
      <c r="A24" s="11" t="s">
        <v>132</v>
      </c>
      <c r="B24" s="17"/>
      <c r="C24" s="17"/>
      <c r="D24" s="17"/>
      <c r="E24" s="48">
        <f>SUM(E11:E20)</f>
        <v>539283152</v>
      </c>
      <c r="F24" s="48"/>
      <c r="G24" s="48">
        <f>SUM(G11:G20)</f>
        <v>92298750</v>
      </c>
      <c r="H24" s="48">
        <f>SUM(H11:H20)</f>
        <v>446984402</v>
      </c>
      <c r="I24" s="18"/>
    </row>
    <row r="26" spans="1:9" ht="16.5">
      <c r="A26" s="149" t="s">
        <v>133</v>
      </c>
      <c r="B26" s="149"/>
      <c r="C26" s="149"/>
      <c r="D26" s="149"/>
      <c r="E26" s="149"/>
      <c r="F26" s="149"/>
      <c r="G26" s="149"/>
      <c r="H26" s="149"/>
      <c r="I26" s="149"/>
    </row>
  </sheetData>
  <sheetProtection/>
  <mergeCells count="6">
    <mergeCell ref="C11:C12"/>
    <mergeCell ref="A26:I26"/>
    <mergeCell ref="E1:G1"/>
    <mergeCell ref="E2:G2"/>
    <mergeCell ref="E3:G3"/>
    <mergeCell ref="A6:A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125" style="71" customWidth="1"/>
    <col min="2" max="2" width="9.00390625" style="71" customWidth="1"/>
    <col min="3" max="3" width="23.125" style="71" customWidth="1"/>
    <col min="4" max="4" width="18.00390625" style="71" customWidth="1"/>
    <col min="5" max="5" width="18.125" style="71" customWidth="1"/>
    <col min="6" max="6" width="17.625" style="71" customWidth="1"/>
    <col min="7" max="7" width="8.375" style="71" customWidth="1"/>
    <col min="8" max="8" width="18.625" style="71" customWidth="1"/>
    <col min="9" max="16384" width="9.00390625" style="108" customWidth="1"/>
  </cols>
  <sheetData>
    <row r="1" spans="1:8" ht="16.5">
      <c r="A1" s="147" t="s">
        <v>32</v>
      </c>
      <c r="B1" s="147"/>
      <c r="C1" s="147"/>
      <c r="D1" s="147"/>
      <c r="E1" s="147"/>
      <c r="F1" s="147"/>
      <c r="G1" s="147"/>
      <c r="H1" s="147"/>
    </row>
    <row r="2" spans="1:8" ht="16.5">
      <c r="A2" s="148" t="s">
        <v>134</v>
      </c>
      <c r="B2" s="148"/>
      <c r="C2" s="148"/>
      <c r="D2" s="148"/>
      <c r="E2" s="148"/>
      <c r="F2" s="148"/>
      <c r="G2" s="148"/>
      <c r="H2" s="148"/>
    </row>
    <row r="3" spans="1:8" ht="16.5">
      <c r="A3" s="72" t="s">
        <v>135</v>
      </c>
      <c r="D3" s="148" t="s">
        <v>30</v>
      </c>
      <c r="E3" s="148"/>
      <c r="H3" s="8" t="s">
        <v>36</v>
      </c>
    </row>
    <row r="4" ht="16.5">
      <c r="H4" s="8" t="s">
        <v>37</v>
      </c>
    </row>
    <row r="5" spans="1:8" ht="21.75" customHeight="1">
      <c r="A5" s="152" t="s">
        <v>136</v>
      </c>
      <c r="B5" s="155" t="s">
        <v>137</v>
      </c>
      <c r="C5" s="155"/>
      <c r="D5" s="152" t="s">
        <v>138</v>
      </c>
      <c r="E5" s="152" t="s">
        <v>139</v>
      </c>
      <c r="F5" s="162" t="s">
        <v>140</v>
      </c>
      <c r="G5" s="162"/>
      <c r="H5" s="152" t="s">
        <v>141</v>
      </c>
    </row>
    <row r="6" spans="1:8" ht="21.75" customHeight="1">
      <c r="A6" s="152"/>
      <c r="B6" s="5" t="s">
        <v>142</v>
      </c>
      <c r="C6" s="5" t="s">
        <v>143</v>
      </c>
      <c r="D6" s="152"/>
      <c r="E6" s="152"/>
      <c r="F6" s="12" t="s">
        <v>144</v>
      </c>
      <c r="G6" s="12" t="s">
        <v>145</v>
      </c>
      <c r="H6" s="152"/>
    </row>
    <row r="7" spans="1:8" ht="18" customHeight="1">
      <c r="A7" s="109">
        <f>A8+A16</f>
        <v>1700943045</v>
      </c>
      <c r="B7" s="49">
        <v>411000</v>
      </c>
      <c r="C7" s="54" t="s">
        <v>146</v>
      </c>
      <c r="D7" s="109">
        <f>D8+D16</f>
        <v>1704292282</v>
      </c>
      <c r="E7" s="109">
        <f>E8+E16</f>
        <v>1719930886</v>
      </c>
      <c r="F7" s="21">
        <f aca="true" t="shared" si="0" ref="F7:F12">D7-E7</f>
        <v>-15638604</v>
      </c>
      <c r="G7" s="83">
        <f aca="true" t="shared" si="1" ref="G7:G19">F7/E7</f>
        <v>-0.009092576990910553</v>
      </c>
      <c r="H7" s="110" t="s">
        <v>147</v>
      </c>
    </row>
    <row r="8" spans="1:8" ht="18" customHeight="1">
      <c r="A8" s="56">
        <f>SUM(A9:A15)</f>
        <v>1371025022</v>
      </c>
      <c r="B8" s="9">
        <v>411100</v>
      </c>
      <c r="C8" s="54" t="s">
        <v>148</v>
      </c>
      <c r="D8" s="56">
        <f>SUM(D9:D15)</f>
        <v>1366587422</v>
      </c>
      <c r="E8" s="56">
        <f>SUM(E9:E15)</f>
        <v>1381479592</v>
      </c>
      <c r="F8" s="21">
        <f t="shared" si="0"/>
        <v>-14892170</v>
      </c>
      <c r="G8" s="83">
        <f t="shared" si="1"/>
        <v>-0.01077986970364163</v>
      </c>
      <c r="H8" s="9" t="s">
        <v>149</v>
      </c>
    </row>
    <row r="9" spans="1:8" ht="18" customHeight="1">
      <c r="A9" s="56">
        <v>1178119958</v>
      </c>
      <c r="B9" s="111">
        <v>411101</v>
      </c>
      <c r="C9" s="28" t="s">
        <v>150</v>
      </c>
      <c r="D9" s="56">
        <v>1195758040</v>
      </c>
      <c r="E9" s="56">
        <v>1204680460</v>
      </c>
      <c r="F9" s="69">
        <f t="shared" si="0"/>
        <v>-8922420</v>
      </c>
      <c r="G9" s="83">
        <f t="shared" si="1"/>
        <v>-0.007406461959215309</v>
      </c>
      <c r="H9" s="9" t="s">
        <v>149</v>
      </c>
    </row>
    <row r="10" spans="1:8" ht="18" customHeight="1">
      <c r="A10" s="56">
        <v>24829133</v>
      </c>
      <c r="B10" s="111">
        <v>411102</v>
      </c>
      <c r="C10" s="112" t="s">
        <v>151</v>
      </c>
      <c r="D10" s="68">
        <v>4218816</v>
      </c>
      <c r="E10" s="68">
        <v>13803844</v>
      </c>
      <c r="F10" s="113">
        <f t="shared" si="0"/>
        <v>-9585028</v>
      </c>
      <c r="G10" s="83">
        <f t="shared" si="1"/>
        <v>-0.6943738280438405</v>
      </c>
      <c r="H10" s="9" t="s">
        <v>149</v>
      </c>
    </row>
    <row r="11" spans="1:8" ht="18" customHeight="1">
      <c r="A11" s="56">
        <v>63360925</v>
      </c>
      <c r="B11" s="111">
        <v>411103</v>
      </c>
      <c r="C11" s="54" t="s">
        <v>152</v>
      </c>
      <c r="D11" s="56">
        <v>59318080</v>
      </c>
      <c r="E11" s="56">
        <v>60854361</v>
      </c>
      <c r="F11" s="69">
        <f t="shared" si="0"/>
        <v>-1536281</v>
      </c>
      <c r="G11" s="83">
        <f t="shared" si="1"/>
        <v>-0.02524520798106811</v>
      </c>
      <c r="H11" s="9" t="s">
        <v>149</v>
      </c>
    </row>
    <row r="12" spans="1:8" ht="18" customHeight="1">
      <c r="A12" s="114">
        <v>67567341</v>
      </c>
      <c r="B12" s="115">
        <v>411104</v>
      </c>
      <c r="C12" s="63" t="s">
        <v>153</v>
      </c>
      <c r="D12" s="114">
        <v>81283590</v>
      </c>
      <c r="E12" s="114">
        <v>72334225</v>
      </c>
      <c r="F12" s="116">
        <f t="shared" si="0"/>
        <v>8949365</v>
      </c>
      <c r="G12" s="117">
        <f t="shared" si="1"/>
        <v>0.12372241494258078</v>
      </c>
      <c r="H12" s="9" t="s">
        <v>149</v>
      </c>
    </row>
    <row r="13" spans="1:8" ht="18" customHeight="1">
      <c r="A13" s="64">
        <v>5547378</v>
      </c>
      <c r="B13" s="118">
        <v>411105</v>
      </c>
      <c r="C13" s="30" t="s">
        <v>154</v>
      </c>
      <c r="D13" s="64">
        <v>2820096</v>
      </c>
      <c r="E13" s="64">
        <v>4951936</v>
      </c>
      <c r="F13" s="119">
        <f>D13-E13</f>
        <v>-2131840</v>
      </c>
      <c r="G13" s="26">
        <f t="shared" si="1"/>
        <v>-0.43050637164939126</v>
      </c>
      <c r="H13" s="9" t="s">
        <v>149</v>
      </c>
    </row>
    <row r="14" spans="1:8" ht="18" customHeight="1">
      <c r="A14" s="64">
        <v>2707200</v>
      </c>
      <c r="B14" s="118">
        <v>411106</v>
      </c>
      <c r="C14" s="30" t="s">
        <v>155</v>
      </c>
      <c r="D14" s="64">
        <v>2188800</v>
      </c>
      <c r="E14" s="64">
        <v>1678080</v>
      </c>
      <c r="F14" s="119">
        <f>D14-E14</f>
        <v>510720</v>
      </c>
      <c r="G14" s="26">
        <f t="shared" si="1"/>
        <v>0.30434782608695654</v>
      </c>
      <c r="H14" s="9" t="s">
        <v>149</v>
      </c>
    </row>
    <row r="15" spans="1:8" ht="18" customHeight="1">
      <c r="A15" s="56">
        <v>28893087</v>
      </c>
      <c r="B15" s="120">
        <v>411107</v>
      </c>
      <c r="C15" s="121" t="s">
        <v>156</v>
      </c>
      <c r="D15" s="56">
        <v>21000000</v>
      </c>
      <c r="E15" s="56">
        <v>23176686</v>
      </c>
      <c r="F15" s="21">
        <f>D15-E15</f>
        <v>-2176686</v>
      </c>
      <c r="G15" s="83">
        <f t="shared" si="1"/>
        <v>-0.09391705095370408</v>
      </c>
      <c r="H15" s="9" t="s">
        <v>149</v>
      </c>
    </row>
    <row r="16" spans="1:8" ht="18" customHeight="1">
      <c r="A16" s="56">
        <f>SUM(A17:A20)</f>
        <v>329918023</v>
      </c>
      <c r="B16" s="9">
        <v>411200</v>
      </c>
      <c r="C16" s="54" t="s">
        <v>157</v>
      </c>
      <c r="D16" s="56">
        <f>SUM(D17:D20)</f>
        <v>337704860</v>
      </c>
      <c r="E16" s="56">
        <f>SUM(E17:E20)</f>
        <v>338451294</v>
      </c>
      <c r="F16" s="21">
        <f>D16-E16</f>
        <v>-746434</v>
      </c>
      <c r="G16" s="83">
        <f t="shared" si="1"/>
        <v>-0.002205439935472665</v>
      </c>
      <c r="H16" s="9" t="s">
        <v>149</v>
      </c>
    </row>
    <row r="17" spans="1:8" ht="18" customHeight="1">
      <c r="A17" s="52">
        <v>305289211</v>
      </c>
      <c r="B17" s="122">
        <v>411201</v>
      </c>
      <c r="C17" s="28" t="s">
        <v>158</v>
      </c>
      <c r="D17" s="109">
        <v>312838280</v>
      </c>
      <c r="E17" s="109">
        <v>314124120</v>
      </c>
      <c r="F17" s="123"/>
      <c r="G17" s="83">
        <f t="shared" si="1"/>
        <v>0</v>
      </c>
      <c r="H17" s="9" t="s">
        <v>149</v>
      </c>
    </row>
    <row r="18" spans="1:8" ht="18" customHeight="1">
      <c r="A18" s="52">
        <v>16113533</v>
      </c>
      <c r="B18" s="124">
        <v>411203</v>
      </c>
      <c r="C18" s="54" t="s">
        <v>159</v>
      </c>
      <c r="D18" s="109">
        <v>15488180</v>
      </c>
      <c r="E18" s="109">
        <v>15806403</v>
      </c>
      <c r="F18" s="123">
        <f aca="true" t="shared" si="2" ref="F18:F26">D18-E18</f>
        <v>-318223</v>
      </c>
      <c r="G18" s="83">
        <f t="shared" si="1"/>
        <v>-0.020132537428028376</v>
      </c>
      <c r="H18" s="9" t="s">
        <v>149</v>
      </c>
    </row>
    <row r="19" spans="1:8" ht="18" customHeight="1">
      <c r="A19" s="52">
        <v>7803673</v>
      </c>
      <c r="B19" s="125">
        <v>411204</v>
      </c>
      <c r="C19" s="126" t="s">
        <v>160</v>
      </c>
      <c r="D19" s="109">
        <v>9045220</v>
      </c>
      <c r="E19" s="109">
        <v>7916111</v>
      </c>
      <c r="F19" s="123">
        <f t="shared" si="2"/>
        <v>1129109</v>
      </c>
      <c r="G19" s="117">
        <f t="shared" si="1"/>
        <v>0.14263430616372105</v>
      </c>
      <c r="H19" s="9" t="s">
        <v>149</v>
      </c>
    </row>
    <row r="20" spans="1:8" ht="18" customHeight="1">
      <c r="A20" s="127">
        <v>711606</v>
      </c>
      <c r="B20" s="128">
        <v>411205</v>
      </c>
      <c r="C20" s="129" t="s">
        <v>161</v>
      </c>
      <c r="D20" s="109">
        <v>333180</v>
      </c>
      <c r="E20" s="109">
        <v>604660</v>
      </c>
      <c r="F20" s="130">
        <f t="shared" si="2"/>
        <v>-271480</v>
      </c>
      <c r="G20" s="83">
        <v>0.08026936026936027</v>
      </c>
      <c r="H20" s="9" t="s">
        <v>149</v>
      </c>
    </row>
    <row r="21" spans="1:8" ht="18" customHeight="1">
      <c r="A21" s="68">
        <f>SUM(A22:A23)</f>
        <v>39839335</v>
      </c>
      <c r="B21" s="49">
        <v>412000</v>
      </c>
      <c r="C21" s="86" t="s">
        <v>162</v>
      </c>
      <c r="D21" s="109">
        <f>SUM(D22:D23)</f>
        <v>37176000</v>
      </c>
      <c r="E21" s="109">
        <f>SUM(E22:E23)</f>
        <v>37073052</v>
      </c>
      <c r="F21" s="69">
        <f t="shared" si="2"/>
        <v>102948</v>
      </c>
      <c r="G21" s="83">
        <f aca="true" t="shared" si="3" ref="G21:G28">F21/E21</f>
        <v>0.002776895735479237</v>
      </c>
      <c r="H21" s="131" t="s">
        <v>163</v>
      </c>
    </row>
    <row r="22" spans="1:8" ht="18" customHeight="1">
      <c r="A22" s="68">
        <v>34704835</v>
      </c>
      <c r="B22" s="9">
        <v>412100</v>
      </c>
      <c r="C22" s="86" t="s">
        <v>164</v>
      </c>
      <c r="D22" s="109">
        <v>33176000</v>
      </c>
      <c r="E22" s="109">
        <v>32511821</v>
      </c>
      <c r="F22" s="69">
        <f t="shared" si="2"/>
        <v>664179</v>
      </c>
      <c r="G22" s="83">
        <f t="shared" si="3"/>
        <v>0.020428846480177162</v>
      </c>
      <c r="H22" s="132"/>
    </row>
    <row r="23" spans="1:8" ht="18" customHeight="1">
      <c r="A23" s="68">
        <v>5134500</v>
      </c>
      <c r="B23" s="9">
        <v>412300</v>
      </c>
      <c r="C23" s="86" t="s">
        <v>165</v>
      </c>
      <c r="D23" s="109">
        <v>4000000</v>
      </c>
      <c r="E23" s="109">
        <v>4561231</v>
      </c>
      <c r="F23" s="69">
        <f t="shared" si="2"/>
        <v>-561231</v>
      </c>
      <c r="G23" s="83">
        <f t="shared" si="3"/>
        <v>-0.12304375726640462</v>
      </c>
      <c r="H23" s="132"/>
    </row>
    <row r="24" spans="1:8" ht="18" customHeight="1">
      <c r="A24" s="68">
        <f>SUM(A25)</f>
        <v>86657928</v>
      </c>
      <c r="B24" s="49">
        <v>413000</v>
      </c>
      <c r="C24" s="86" t="s">
        <v>166</v>
      </c>
      <c r="D24" s="109">
        <f>SUM(D25)</f>
        <v>105780000</v>
      </c>
      <c r="E24" s="109">
        <f>SUM(E25)</f>
        <v>112116248</v>
      </c>
      <c r="F24" s="69">
        <f t="shared" si="2"/>
        <v>-6336248</v>
      </c>
      <c r="G24" s="83">
        <f t="shared" si="3"/>
        <v>-0.056514984340182345</v>
      </c>
      <c r="H24" s="131" t="s">
        <v>163</v>
      </c>
    </row>
    <row r="25" spans="1:8" ht="18" customHeight="1">
      <c r="A25" s="68">
        <v>86657928</v>
      </c>
      <c r="B25" s="9">
        <v>413100</v>
      </c>
      <c r="C25" s="86" t="s">
        <v>167</v>
      </c>
      <c r="D25" s="68">
        <v>105780000</v>
      </c>
      <c r="E25" s="55">
        <v>112116248</v>
      </c>
      <c r="F25" s="69">
        <f t="shared" si="2"/>
        <v>-6336248</v>
      </c>
      <c r="G25" s="83">
        <f t="shared" si="3"/>
        <v>-0.056514984340182345</v>
      </c>
      <c r="H25" s="133"/>
    </row>
    <row r="26" spans="1:8" ht="18" customHeight="1">
      <c r="A26" s="68">
        <f>SUM(A27:A28)</f>
        <v>325968613</v>
      </c>
      <c r="B26" s="49">
        <v>415000</v>
      </c>
      <c r="C26" s="86" t="s">
        <v>168</v>
      </c>
      <c r="D26" s="68">
        <f>SUM(D27:D28)</f>
        <v>258800000</v>
      </c>
      <c r="E26" s="68">
        <f>SUM(E27:E28)</f>
        <v>348555997</v>
      </c>
      <c r="F26" s="69">
        <f t="shared" si="2"/>
        <v>-89755997</v>
      </c>
      <c r="G26" s="83">
        <f t="shared" si="3"/>
        <v>-0.2575081128212521</v>
      </c>
      <c r="H26" s="131" t="s">
        <v>169</v>
      </c>
    </row>
    <row r="27" spans="1:8" ht="18" customHeight="1">
      <c r="A27" s="68">
        <v>318962918</v>
      </c>
      <c r="B27" s="9">
        <v>415100</v>
      </c>
      <c r="C27" s="86" t="s">
        <v>170</v>
      </c>
      <c r="D27" s="68">
        <v>253800000</v>
      </c>
      <c r="E27" s="68">
        <v>338954197</v>
      </c>
      <c r="F27" s="69">
        <f>D27-E27</f>
        <v>-85154197</v>
      </c>
      <c r="G27" s="83">
        <f t="shared" si="3"/>
        <v>-0.2512262652407871</v>
      </c>
      <c r="H27" s="133"/>
    </row>
    <row r="28" spans="1:8" ht="18" customHeight="1">
      <c r="A28" s="68">
        <v>7005695</v>
      </c>
      <c r="B28" s="9">
        <v>415200</v>
      </c>
      <c r="C28" s="86" t="s">
        <v>171</v>
      </c>
      <c r="D28" s="53">
        <v>5000000</v>
      </c>
      <c r="E28" s="55">
        <v>9601800</v>
      </c>
      <c r="F28" s="69">
        <f>D28-E28</f>
        <v>-4601800</v>
      </c>
      <c r="G28" s="83">
        <f t="shared" si="3"/>
        <v>-0.4792643046095524</v>
      </c>
      <c r="H28" s="133"/>
    </row>
    <row r="29" spans="1:8" ht="16.5">
      <c r="A29" s="147" t="s">
        <v>32</v>
      </c>
      <c r="B29" s="147"/>
      <c r="C29" s="147"/>
      <c r="D29" s="147"/>
      <c r="E29" s="147"/>
      <c r="F29" s="147"/>
      <c r="G29" s="147"/>
      <c r="H29" s="147"/>
    </row>
    <row r="30" spans="1:8" ht="16.5">
      <c r="A30" s="148" t="s">
        <v>134</v>
      </c>
      <c r="B30" s="148"/>
      <c r="C30" s="148"/>
      <c r="D30" s="148"/>
      <c r="E30" s="148"/>
      <c r="F30" s="148"/>
      <c r="G30" s="148"/>
      <c r="H30" s="148"/>
    </row>
    <row r="31" spans="1:8" ht="16.5">
      <c r="A31" s="72" t="s">
        <v>135</v>
      </c>
      <c r="D31" s="148" t="s">
        <v>30</v>
      </c>
      <c r="E31" s="148"/>
      <c r="H31" s="8" t="s">
        <v>172</v>
      </c>
    </row>
    <row r="32" ht="16.5">
      <c r="H32" s="8" t="s">
        <v>37</v>
      </c>
    </row>
    <row r="33" spans="1:8" ht="16.5">
      <c r="A33" s="153" t="s">
        <v>136</v>
      </c>
      <c r="B33" s="163" t="s">
        <v>137</v>
      </c>
      <c r="C33" s="164"/>
      <c r="D33" s="153" t="s">
        <v>138</v>
      </c>
      <c r="E33" s="153" t="s">
        <v>139</v>
      </c>
      <c r="F33" s="165" t="s">
        <v>140</v>
      </c>
      <c r="G33" s="166"/>
      <c r="H33" s="153" t="s">
        <v>141</v>
      </c>
    </row>
    <row r="34" spans="1:8" ht="16.5">
      <c r="A34" s="154"/>
      <c r="B34" s="5" t="s">
        <v>142</v>
      </c>
      <c r="C34" s="5" t="s">
        <v>143</v>
      </c>
      <c r="D34" s="154"/>
      <c r="E34" s="154"/>
      <c r="F34" s="12" t="s">
        <v>144</v>
      </c>
      <c r="G34" s="12" t="s">
        <v>145</v>
      </c>
      <c r="H34" s="154"/>
    </row>
    <row r="35" spans="1:8" ht="18" customHeight="1">
      <c r="A35" s="68">
        <f>SUM(A36:A37)</f>
        <v>10760746</v>
      </c>
      <c r="B35" s="49">
        <v>417000</v>
      </c>
      <c r="C35" s="86" t="s">
        <v>173</v>
      </c>
      <c r="D35" s="68">
        <f>SUM(D36:D37)</f>
        <v>3000000</v>
      </c>
      <c r="E35" s="68">
        <f>SUM(E36:E37)</f>
        <v>3865980</v>
      </c>
      <c r="F35" s="69">
        <f aca="true" t="shared" si="4" ref="F35:F45">D35-E35</f>
        <v>-865980</v>
      </c>
      <c r="G35" s="134">
        <f aca="true" t="shared" si="5" ref="G35:G45">F35/E35</f>
        <v>-0.22400012415998014</v>
      </c>
      <c r="H35" s="132"/>
    </row>
    <row r="36" spans="1:8" ht="18" customHeight="1">
      <c r="A36" s="68">
        <v>10569223</v>
      </c>
      <c r="B36" s="9">
        <v>417100</v>
      </c>
      <c r="C36" s="86" t="s">
        <v>174</v>
      </c>
      <c r="D36" s="68">
        <v>2940000</v>
      </c>
      <c r="E36" s="68">
        <v>3795980</v>
      </c>
      <c r="F36" s="21">
        <f t="shared" si="4"/>
        <v>-855980</v>
      </c>
      <c r="G36" s="135">
        <f t="shared" si="5"/>
        <v>-0.22549644624049653</v>
      </c>
      <c r="H36" s="136" t="s">
        <v>175</v>
      </c>
    </row>
    <row r="37" spans="1:8" ht="18" customHeight="1">
      <c r="A37" s="68">
        <v>191523</v>
      </c>
      <c r="B37" s="9">
        <v>417300</v>
      </c>
      <c r="C37" s="86" t="s">
        <v>176</v>
      </c>
      <c r="D37" s="68">
        <v>60000</v>
      </c>
      <c r="E37" s="68">
        <v>70000</v>
      </c>
      <c r="F37" s="21">
        <f t="shared" si="4"/>
        <v>-10000</v>
      </c>
      <c r="G37" s="135">
        <f t="shared" si="5"/>
        <v>-0.14285714285714285</v>
      </c>
      <c r="H37" s="136" t="s">
        <v>177</v>
      </c>
    </row>
    <row r="38" spans="1:8" ht="18" customHeight="1">
      <c r="A38" s="53">
        <f>SUM(A39:A44)</f>
        <v>145584741</v>
      </c>
      <c r="B38" s="49">
        <v>419000</v>
      </c>
      <c r="C38" s="86" t="s">
        <v>178</v>
      </c>
      <c r="D38" s="68">
        <f>SUM(D39:D44)</f>
        <v>127428600</v>
      </c>
      <c r="E38" s="68">
        <f>SUM(E39:E44)</f>
        <v>146945636</v>
      </c>
      <c r="F38" s="21">
        <f t="shared" si="4"/>
        <v>-19517036</v>
      </c>
      <c r="G38" s="83">
        <f t="shared" si="5"/>
        <v>-0.13281807157580372</v>
      </c>
      <c r="H38" s="131" t="s">
        <v>179</v>
      </c>
    </row>
    <row r="39" spans="1:8" ht="18" customHeight="1">
      <c r="A39" s="70">
        <v>11927625</v>
      </c>
      <c r="B39" s="27">
        <v>419200</v>
      </c>
      <c r="C39" s="25" t="s">
        <v>180</v>
      </c>
      <c r="D39" s="68">
        <v>9100000</v>
      </c>
      <c r="E39" s="68">
        <v>11364560</v>
      </c>
      <c r="F39" s="21">
        <f t="shared" si="4"/>
        <v>-2264560</v>
      </c>
      <c r="G39" s="26">
        <f t="shared" si="5"/>
        <v>-0.1992650837339941</v>
      </c>
      <c r="H39" s="137"/>
    </row>
    <row r="40" spans="1:8" ht="18" customHeight="1">
      <c r="A40" s="138">
        <v>49901019</v>
      </c>
      <c r="B40" s="139">
        <v>419300</v>
      </c>
      <c r="C40" s="140" t="s">
        <v>181</v>
      </c>
      <c r="D40" s="68">
        <v>48835000</v>
      </c>
      <c r="E40" s="68">
        <v>52656373</v>
      </c>
      <c r="F40" s="141">
        <f t="shared" si="4"/>
        <v>-3821373</v>
      </c>
      <c r="G40" s="142">
        <f t="shared" si="5"/>
        <v>-0.07257189932166426</v>
      </c>
      <c r="H40" s="133"/>
    </row>
    <row r="41" spans="1:8" ht="18" customHeight="1">
      <c r="A41" s="56">
        <v>31680486</v>
      </c>
      <c r="B41" s="27">
        <v>419400</v>
      </c>
      <c r="C41" s="51" t="s">
        <v>182</v>
      </c>
      <c r="D41" s="68">
        <v>29400000</v>
      </c>
      <c r="E41" s="68">
        <v>29742397</v>
      </c>
      <c r="F41" s="69">
        <f t="shared" si="4"/>
        <v>-342397</v>
      </c>
      <c r="G41" s="83">
        <f t="shared" si="5"/>
        <v>-0.011512084920391588</v>
      </c>
      <c r="H41" s="143"/>
    </row>
    <row r="42" spans="1:8" ht="18" customHeight="1">
      <c r="A42" s="56">
        <v>21646748</v>
      </c>
      <c r="B42" s="10">
        <v>419500</v>
      </c>
      <c r="C42" s="144" t="s">
        <v>183</v>
      </c>
      <c r="D42" s="68">
        <v>21000000</v>
      </c>
      <c r="E42" s="68">
        <v>21765250</v>
      </c>
      <c r="F42" s="69">
        <f t="shared" si="4"/>
        <v>-765250</v>
      </c>
      <c r="G42" s="83">
        <f t="shared" si="5"/>
        <v>-0.03515925615373129</v>
      </c>
      <c r="H42" s="143"/>
    </row>
    <row r="43" spans="1:8" ht="18" customHeight="1">
      <c r="A43" s="56">
        <v>370040</v>
      </c>
      <c r="B43" s="9">
        <v>419600</v>
      </c>
      <c r="C43" s="54" t="s">
        <v>184</v>
      </c>
      <c r="D43" s="68">
        <v>273600</v>
      </c>
      <c r="E43" s="68">
        <v>333792</v>
      </c>
      <c r="F43" s="69">
        <f t="shared" si="4"/>
        <v>-60192</v>
      </c>
      <c r="G43" s="83">
        <f t="shared" si="5"/>
        <v>-0.18032786885245902</v>
      </c>
      <c r="H43" s="143"/>
    </row>
    <row r="44" spans="1:8" ht="18" customHeight="1">
      <c r="A44" s="68">
        <v>30058823</v>
      </c>
      <c r="B44" s="9">
        <v>419900</v>
      </c>
      <c r="C44" s="86" t="s">
        <v>185</v>
      </c>
      <c r="D44" s="68">
        <v>18820000</v>
      </c>
      <c r="E44" s="68">
        <v>31083264</v>
      </c>
      <c r="F44" s="21">
        <f t="shared" si="4"/>
        <v>-12263264</v>
      </c>
      <c r="G44" s="83">
        <f t="shared" si="5"/>
        <v>-0.39452948055905585</v>
      </c>
      <c r="H44" s="133"/>
    </row>
    <row r="45" spans="1:8" ht="18" customHeight="1">
      <c r="A45" s="68">
        <f>A7+A21+A24+A26+A35+A38</f>
        <v>2309754408</v>
      </c>
      <c r="B45" s="50"/>
      <c r="C45" s="54" t="s">
        <v>186</v>
      </c>
      <c r="D45" s="68">
        <f>D7+D21+D24+D26+D35+D38</f>
        <v>2236476882</v>
      </c>
      <c r="E45" s="68">
        <f>E7+E21+E24+E26+E35+E38</f>
        <v>2368487799</v>
      </c>
      <c r="F45" s="21">
        <f t="shared" si="4"/>
        <v>-132010917</v>
      </c>
      <c r="G45" s="83">
        <f t="shared" si="5"/>
        <v>-0.05573637198204541</v>
      </c>
      <c r="H45" s="50"/>
    </row>
  </sheetData>
  <sheetProtection/>
  <mergeCells count="18">
    <mergeCell ref="E33:E34"/>
    <mergeCell ref="F33:G33"/>
    <mergeCell ref="H33:H34"/>
    <mergeCell ref="A1:H1"/>
    <mergeCell ref="A2:H2"/>
    <mergeCell ref="D3:E3"/>
    <mergeCell ref="A29:H29"/>
    <mergeCell ref="A30:H30"/>
    <mergeCell ref="D31:E31"/>
    <mergeCell ref="A5:A6"/>
    <mergeCell ref="B5:C5"/>
    <mergeCell ref="D5:D6"/>
    <mergeCell ref="E5:E6"/>
    <mergeCell ref="F5:G5"/>
    <mergeCell ref="H5:H6"/>
    <mergeCell ref="A33:A34"/>
    <mergeCell ref="B33:C33"/>
    <mergeCell ref="D33:D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C7" sqref="C7"/>
    </sheetView>
  </sheetViews>
  <sheetFormatPr defaultColWidth="9.00390625" defaultRowHeight="16.5"/>
  <cols>
    <col min="1" max="1" width="15.125" style="71" customWidth="1"/>
    <col min="2" max="2" width="7.50390625" style="71" customWidth="1"/>
    <col min="3" max="3" width="20.625" style="71" customWidth="1"/>
    <col min="4" max="4" width="18.125" style="71" customWidth="1"/>
    <col min="5" max="6" width="17.625" style="71" customWidth="1"/>
    <col min="7" max="7" width="7.625" style="71" customWidth="1"/>
    <col min="8" max="8" width="25.125" style="71" customWidth="1"/>
    <col min="9" max="16384" width="9.00390625" style="71" customWidth="1"/>
  </cols>
  <sheetData>
    <row r="1" ht="17.25" customHeight="1">
      <c r="E1" s="19" t="s">
        <v>32</v>
      </c>
    </row>
    <row r="2" ht="16.5">
      <c r="E2" s="20" t="s">
        <v>187</v>
      </c>
    </row>
    <row r="3" spans="1:8" ht="16.5">
      <c r="A3" s="72" t="s">
        <v>188</v>
      </c>
      <c r="E3" s="20" t="s">
        <v>30</v>
      </c>
      <c r="H3" s="8" t="s">
        <v>36</v>
      </c>
    </row>
    <row r="4" ht="16.5">
      <c r="H4" s="8" t="s">
        <v>37</v>
      </c>
    </row>
    <row r="5" spans="1:8" ht="16.5">
      <c r="A5" s="152" t="s">
        <v>136</v>
      </c>
      <c r="B5" s="164" t="s">
        <v>137</v>
      </c>
      <c r="C5" s="155"/>
      <c r="D5" s="152" t="s">
        <v>138</v>
      </c>
      <c r="E5" s="152" t="s">
        <v>139</v>
      </c>
      <c r="F5" s="162" t="s">
        <v>140</v>
      </c>
      <c r="G5" s="162"/>
      <c r="H5" s="152" t="s">
        <v>141</v>
      </c>
    </row>
    <row r="6" spans="1:8" ht="16.5">
      <c r="A6" s="152"/>
      <c r="B6" s="4" t="s">
        <v>142</v>
      </c>
      <c r="C6" s="5" t="s">
        <v>143</v>
      </c>
      <c r="D6" s="152"/>
      <c r="E6" s="152"/>
      <c r="F6" s="12" t="s">
        <v>144</v>
      </c>
      <c r="G6" s="12" t="s">
        <v>145</v>
      </c>
      <c r="H6" s="152"/>
    </row>
    <row r="7" spans="1:8" ht="18" customHeight="1">
      <c r="A7" s="56">
        <f>SUM(A8:A11)</f>
        <v>301350</v>
      </c>
      <c r="B7" s="27">
        <v>5110</v>
      </c>
      <c r="C7" s="28" t="s">
        <v>189</v>
      </c>
      <c r="D7" s="56">
        <f>SUM(D8:D11)</f>
        <v>1358578</v>
      </c>
      <c r="E7" s="56">
        <f>SUM(E8:E11)</f>
        <v>932780</v>
      </c>
      <c r="F7" s="109">
        <f aca="true" t="shared" si="0" ref="F7:F27">D7-E7</f>
        <v>425798</v>
      </c>
      <c r="G7" s="135">
        <f>F7/E7</f>
        <v>0.4564827719290722</v>
      </c>
      <c r="H7" s="133"/>
    </row>
    <row r="8" spans="1:8" ht="18" customHeight="1">
      <c r="A8" s="56"/>
      <c r="B8" s="27">
        <v>5111</v>
      </c>
      <c r="C8" s="28" t="s">
        <v>190</v>
      </c>
      <c r="D8" s="56">
        <v>608730</v>
      </c>
      <c r="E8" s="56">
        <v>586578</v>
      </c>
      <c r="F8" s="109">
        <f t="shared" si="0"/>
        <v>22152</v>
      </c>
      <c r="G8" s="83"/>
      <c r="H8" s="133" t="s">
        <v>191</v>
      </c>
    </row>
    <row r="9" spans="1:8" ht="18" customHeight="1">
      <c r="A9" s="56">
        <v>26350</v>
      </c>
      <c r="B9" s="27">
        <v>5112</v>
      </c>
      <c r="C9" s="24" t="s">
        <v>192</v>
      </c>
      <c r="D9" s="56">
        <v>30000</v>
      </c>
      <c r="E9" s="56">
        <v>27650</v>
      </c>
      <c r="F9" s="109">
        <f t="shared" si="0"/>
        <v>2350</v>
      </c>
      <c r="G9" s="83">
        <f>F9/E9</f>
        <v>0.08499095840867993</v>
      </c>
      <c r="H9" s="133" t="s">
        <v>193</v>
      </c>
    </row>
    <row r="10" spans="1:8" ht="18" customHeight="1">
      <c r="A10" s="56">
        <v>0</v>
      </c>
      <c r="B10" s="27">
        <v>5114</v>
      </c>
      <c r="C10" s="24" t="s">
        <v>194</v>
      </c>
      <c r="D10" s="56">
        <v>94848</v>
      </c>
      <c r="E10" s="56">
        <v>18552</v>
      </c>
      <c r="F10" s="109">
        <f t="shared" si="0"/>
        <v>76296</v>
      </c>
      <c r="G10" s="83"/>
      <c r="H10" s="133"/>
    </row>
    <row r="11" spans="1:8" ht="27.75" customHeight="1">
      <c r="A11" s="56">
        <v>275000</v>
      </c>
      <c r="B11" s="27">
        <v>5115</v>
      </c>
      <c r="C11" s="24" t="s">
        <v>195</v>
      </c>
      <c r="D11" s="56">
        <v>625000</v>
      </c>
      <c r="E11" s="56">
        <v>300000</v>
      </c>
      <c r="F11" s="109">
        <f t="shared" si="0"/>
        <v>325000</v>
      </c>
      <c r="G11" s="135">
        <f>F11/E11</f>
        <v>1.0833333333333333</v>
      </c>
      <c r="H11" s="145" t="s">
        <v>196</v>
      </c>
    </row>
    <row r="12" spans="1:8" ht="18" customHeight="1">
      <c r="A12" s="56"/>
      <c r="B12" s="27">
        <v>5116</v>
      </c>
      <c r="C12" s="24" t="s">
        <v>197</v>
      </c>
      <c r="D12" s="56">
        <v>0</v>
      </c>
      <c r="E12" s="56"/>
      <c r="F12" s="109">
        <f t="shared" si="0"/>
        <v>0</v>
      </c>
      <c r="G12" s="83"/>
      <c r="H12" s="133"/>
    </row>
    <row r="13" spans="1:8" ht="18" customHeight="1">
      <c r="A13" s="56">
        <f>SUM(A14:A18)</f>
        <v>473874652</v>
      </c>
      <c r="B13" s="27">
        <v>5120</v>
      </c>
      <c r="C13" s="24" t="s">
        <v>198</v>
      </c>
      <c r="D13" s="56">
        <f>SUM(D14:D18)</f>
        <v>453328802</v>
      </c>
      <c r="E13" s="56">
        <f>SUM(E14:E18)</f>
        <v>494126488</v>
      </c>
      <c r="F13" s="109">
        <f t="shared" si="0"/>
        <v>-40797686</v>
      </c>
      <c r="G13" s="83">
        <f aca="true" t="shared" si="1" ref="G13:G27">F13/E13</f>
        <v>-0.08256526818695864</v>
      </c>
      <c r="H13" s="133"/>
    </row>
    <row r="14" spans="1:8" ht="18" customHeight="1">
      <c r="A14" s="56">
        <v>347646090</v>
      </c>
      <c r="B14" s="27">
        <v>5121</v>
      </c>
      <c r="C14" s="24" t="s">
        <v>190</v>
      </c>
      <c r="D14" s="56">
        <v>325314277</v>
      </c>
      <c r="E14" s="56">
        <v>350489381</v>
      </c>
      <c r="F14" s="109">
        <f t="shared" si="0"/>
        <v>-25175104</v>
      </c>
      <c r="G14" s="83">
        <f t="shared" si="1"/>
        <v>-0.07182843579503483</v>
      </c>
      <c r="H14" s="133" t="s">
        <v>199</v>
      </c>
    </row>
    <row r="15" spans="1:8" ht="18" customHeight="1">
      <c r="A15" s="56">
        <v>61626831</v>
      </c>
      <c r="B15" s="27">
        <v>5122</v>
      </c>
      <c r="C15" s="24" t="s">
        <v>192</v>
      </c>
      <c r="D15" s="56">
        <v>65000000</v>
      </c>
      <c r="E15" s="56">
        <v>58660800</v>
      </c>
      <c r="F15" s="109">
        <f t="shared" si="0"/>
        <v>6339200</v>
      </c>
      <c r="G15" s="83">
        <f t="shared" si="1"/>
        <v>0.10806535198974443</v>
      </c>
      <c r="H15" s="133"/>
    </row>
    <row r="16" spans="1:8" ht="18" customHeight="1">
      <c r="A16" s="56">
        <v>17690620</v>
      </c>
      <c r="B16" s="27">
        <v>5123</v>
      </c>
      <c r="C16" s="24" t="s">
        <v>200</v>
      </c>
      <c r="D16" s="56">
        <v>19000000</v>
      </c>
      <c r="E16" s="56">
        <v>13500945</v>
      </c>
      <c r="F16" s="109">
        <f t="shared" si="0"/>
        <v>5499055</v>
      </c>
      <c r="G16" s="83">
        <f t="shared" si="1"/>
        <v>0.4073088957847025</v>
      </c>
      <c r="H16" s="133"/>
    </row>
    <row r="17" spans="1:8" ht="18" customHeight="1">
      <c r="A17" s="56">
        <v>22912129</v>
      </c>
      <c r="B17" s="27">
        <v>5124</v>
      </c>
      <c r="C17" s="24" t="s">
        <v>201</v>
      </c>
      <c r="D17" s="56">
        <v>18100000</v>
      </c>
      <c r="E17" s="56">
        <v>16200500</v>
      </c>
      <c r="F17" s="109">
        <f t="shared" si="0"/>
        <v>1899500</v>
      </c>
      <c r="G17" s="83">
        <f t="shared" si="1"/>
        <v>0.11724946760902441</v>
      </c>
      <c r="H17" s="133"/>
    </row>
    <row r="18" spans="1:8" ht="18" customHeight="1">
      <c r="A18" s="56">
        <v>23998982</v>
      </c>
      <c r="B18" s="27">
        <v>5125</v>
      </c>
      <c r="C18" s="24" t="s">
        <v>197</v>
      </c>
      <c r="D18" s="56">
        <v>25914525</v>
      </c>
      <c r="E18" s="56">
        <v>55274862</v>
      </c>
      <c r="F18" s="109">
        <f t="shared" si="0"/>
        <v>-29360337</v>
      </c>
      <c r="G18" s="83">
        <f t="shared" si="1"/>
        <v>-0.5311697928798086</v>
      </c>
      <c r="H18" s="133"/>
    </row>
    <row r="19" spans="1:8" ht="18" customHeight="1">
      <c r="A19" s="56">
        <f>SUM(A20:A24)</f>
        <v>1398022399</v>
      </c>
      <c r="B19" s="27">
        <v>5130</v>
      </c>
      <c r="C19" s="24" t="s">
        <v>202</v>
      </c>
      <c r="D19" s="56">
        <f>SUM(D20:D24)</f>
        <v>1393585433</v>
      </c>
      <c r="E19" s="56">
        <f>SUM(E20:E24)</f>
        <v>1352785185</v>
      </c>
      <c r="F19" s="109">
        <f t="shared" si="0"/>
        <v>40800248</v>
      </c>
      <c r="G19" s="83">
        <f t="shared" si="1"/>
        <v>0.030160182453506098</v>
      </c>
      <c r="H19" s="133"/>
    </row>
    <row r="20" spans="1:8" ht="18" customHeight="1">
      <c r="A20" s="56">
        <v>898279234</v>
      </c>
      <c r="B20" s="27">
        <v>5131</v>
      </c>
      <c r="C20" s="24" t="s">
        <v>190</v>
      </c>
      <c r="D20" s="56">
        <v>890095290</v>
      </c>
      <c r="E20" s="56">
        <v>928504600</v>
      </c>
      <c r="F20" s="109">
        <f t="shared" si="0"/>
        <v>-38409310</v>
      </c>
      <c r="G20" s="83">
        <f t="shared" si="1"/>
        <v>-0.041366849448026426</v>
      </c>
      <c r="H20" s="133" t="s">
        <v>203</v>
      </c>
    </row>
    <row r="21" spans="1:8" ht="18" customHeight="1">
      <c r="A21" s="56">
        <v>250540945</v>
      </c>
      <c r="B21" s="27">
        <v>5132</v>
      </c>
      <c r="C21" s="24" t="s">
        <v>192</v>
      </c>
      <c r="D21" s="56">
        <v>265000000</v>
      </c>
      <c r="E21" s="56">
        <v>230800245</v>
      </c>
      <c r="F21" s="109">
        <f t="shared" si="0"/>
        <v>34199755</v>
      </c>
      <c r="G21" s="83">
        <f t="shared" si="1"/>
        <v>0.14817902381342793</v>
      </c>
      <c r="H21" s="133"/>
    </row>
    <row r="22" spans="1:8" ht="18" customHeight="1">
      <c r="A22" s="56">
        <v>47397827</v>
      </c>
      <c r="B22" s="27">
        <v>5133</v>
      </c>
      <c r="C22" s="24" t="s">
        <v>200</v>
      </c>
      <c r="D22" s="56">
        <v>40000000</v>
      </c>
      <c r="E22" s="56">
        <v>25139640</v>
      </c>
      <c r="F22" s="109">
        <f t="shared" si="0"/>
        <v>14860360</v>
      </c>
      <c r="G22" s="83">
        <f t="shared" si="1"/>
        <v>0.5911126810089564</v>
      </c>
      <c r="H22" s="133"/>
    </row>
    <row r="23" spans="1:8" ht="18" customHeight="1">
      <c r="A23" s="56">
        <v>24683953</v>
      </c>
      <c r="B23" s="27">
        <v>5134</v>
      </c>
      <c r="C23" s="24" t="s">
        <v>204</v>
      </c>
      <c r="D23" s="56">
        <v>28200000</v>
      </c>
      <c r="E23" s="56">
        <v>27900000</v>
      </c>
      <c r="F23" s="109">
        <f t="shared" si="0"/>
        <v>300000</v>
      </c>
      <c r="G23" s="83">
        <f t="shared" si="1"/>
        <v>0.010752688172043012</v>
      </c>
      <c r="H23" s="133"/>
    </row>
    <row r="24" spans="1:8" ht="18" customHeight="1">
      <c r="A24" s="56">
        <v>177120440</v>
      </c>
      <c r="B24" s="27">
        <v>5135</v>
      </c>
      <c r="C24" s="24" t="s">
        <v>197</v>
      </c>
      <c r="D24" s="56">
        <v>170290143</v>
      </c>
      <c r="E24" s="56">
        <v>140440700</v>
      </c>
      <c r="F24" s="109">
        <f t="shared" si="0"/>
        <v>29849443</v>
      </c>
      <c r="G24" s="83">
        <f t="shared" si="1"/>
        <v>0.21254125762688453</v>
      </c>
      <c r="H24" s="133"/>
    </row>
    <row r="25" spans="1:8" ht="18" customHeight="1">
      <c r="A25" s="56">
        <f>SUM(A26:A27)+A34</f>
        <v>181884001</v>
      </c>
      <c r="B25" s="27">
        <v>5140</v>
      </c>
      <c r="C25" s="24" t="s">
        <v>205</v>
      </c>
      <c r="D25" s="56">
        <f>SUM(D26:D27)+D34</f>
        <v>169900000</v>
      </c>
      <c r="E25" s="56">
        <f>SUM(E26:E27)+E34</f>
        <v>169979725</v>
      </c>
      <c r="F25" s="109">
        <f t="shared" si="0"/>
        <v>-79725</v>
      </c>
      <c r="G25" s="83">
        <f t="shared" si="1"/>
        <v>-0.00046902652654603365</v>
      </c>
      <c r="H25" s="133"/>
    </row>
    <row r="26" spans="1:8" ht="18" customHeight="1">
      <c r="A26" s="56">
        <v>77403070</v>
      </c>
      <c r="B26" s="27">
        <v>5141</v>
      </c>
      <c r="C26" s="24" t="s">
        <v>206</v>
      </c>
      <c r="D26" s="56">
        <v>70000000</v>
      </c>
      <c r="E26" s="56">
        <v>75188425</v>
      </c>
      <c r="F26" s="109">
        <f t="shared" si="0"/>
        <v>-5188425</v>
      </c>
      <c r="G26" s="83">
        <f t="shared" si="1"/>
        <v>-0.06900563484339511</v>
      </c>
      <c r="H26" s="133" t="s">
        <v>207</v>
      </c>
    </row>
    <row r="27" spans="1:8" ht="18" customHeight="1">
      <c r="A27" s="56">
        <v>103090973</v>
      </c>
      <c r="B27" s="27">
        <v>5142</v>
      </c>
      <c r="C27" s="24" t="s">
        <v>208</v>
      </c>
      <c r="D27" s="56">
        <v>98400000</v>
      </c>
      <c r="E27" s="56">
        <v>93741300</v>
      </c>
      <c r="F27" s="109">
        <f t="shared" si="0"/>
        <v>4658700</v>
      </c>
      <c r="G27" s="83">
        <f t="shared" si="1"/>
        <v>0.04969741191982616</v>
      </c>
      <c r="H27" s="133" t="s">
        <v>209</v>
      </c>
    </row>
    <row r="28" ht="16.5" customHeight="1">
      <c r="E28" s="19" t="s">
        <v>32</v>
      </c>
    </row>
    <row r="29" ht="16.5">
      <c r="E29" s="20" t="s">
        <v>187</v>
      </c>
    </row>
    <row r="30" spans="1:8" ht="16.5">
      <c r="A30" s="72" t="s">
        <v>188</v>
      </c>
      <c r="E30" s="20" t="s">
        <v>30</v>
      </c>
      <c r="H30" s="8" t="s">
        <v>172</v>
      </c>
    </row>
    <row r="31" ht="16.5">
      <c r="H31" s="8" t="s">
        <v>37</v>
      </c>
    </row>
    <row r="32" spans="1:8" ht="16.5">
      <c r="A32" s="152" t="s">
        <v>136</v>
      </c>
      <c r="B32" s="155" t="s">
        <v>137</v>
      </c>
      <c r="C32" s="155"/>
      <c r="D32" s="152" t="s">
        <v>138</v>
      </c>
      <c r="E32" s="152" t="s">
        <v>139</v>
      </c>
      <c r="F32" s="162" t="s">
        <v>140</v>
      </c>
      <c r="G32" s="162"/>
      <c r="H32" s="152" t="s">
        <v>141</v>
      </c>
    </row>
    <row r="33" spans="1:8" ht="16.5">
      <c r="A33" s="152"/>
      <c r="B33" s="5" t="s">
        <v>142</v>
      </c>
      <c r="C33" s="5" t="s">
        <v>143</v>
      </c>
      <c r="D33" s="152"/>
      <c r="E33" s="152"/>
      <c r="F33" s="12" t="s">
        <v>144</v>
      </c>
      <c r="G33" s="12" t="s">
        <v>145</v>
      </c>
      <c r="H33" s="152"/>
    </row>
    <row r="34" spans="1:8" ht="18" customHeight="1">
      <c r="A34" s="56">
        <v>1389958</v>
      </c>
      <c r="B34" s="27">
        <v>5143</v>
      </c>
      <c r="C34" s="24" t="s">
        <v>210</v>
      </c>
      <c r="D34" s="56">
        <v>1500000</v>
      </c>
      <c r="E34" s="56">
        <v>1050000</v>
      </c>
      <c r="F34" s="109">
        <f aca="true" t="shared" si="2" ref="F34:F52">D34-E34</f>
        <v>450000</v>
      </c>
      <c r="G34" s="83">
        <f aca="true" t="shared" si="3" ref="G34:G52">F34/E34</f>
        <v>0.42857142857142855</v>
      </c>
      <c r="H34" s="133" t="s">
        <v>211</v>
      </c>
    </row>
    <row r="35" spans="1:8" ht="18" customHeight="1">
      <c r="A35" s="56">
        <f>SUM(A36:A40)</f>
        <v>32224268</v>
      </c>
      <c r="B35" s="27">
        <v>5150</v>
      </c>
      <c r="C35" s="29" t="s">
        <v>212</v>
      </c>
      <c r="D35" s="56">
        <f>SUM(D36:D40)</f>
        <v>23462191</v>
      </c>
      <c r="E35" s="56">
        <f>SUM(E36:E40)</f>
        <v>28831059</v>
      </c>
      <c r="F35" s="109">
        <f t="shared" si="2"/>
        <v>-5368868</v>
      </c>
      <c r="G35" s="83">
        <f t="shared" si="3"/>
        <v>-0.18621820308438897</v>
      </c>
      <c r="H35" s="133" t="s">
        <v>213</v>
      </c>
    </row>
    <row r="36" spans="1:8" ht="19.5" customHeight="1">
      <c r="A36" s="56">
        <v>23060407</v>
      </c>
      <c r="B36" s="27">
        <v>5151</v>
      </c>
      <c r="C36" s="28" t="s">
        <v>190</v>
      </c>
      <c r="D36" s="56">
        <v>15483309</v>
      </c>
      <c r="E36" s="56">
        <v>21251726</v>
      </c>
      <c r="F36" s="109">
        <f t="shared" si="2"/>
        <v>-5768417</v>
      </c>
      <c r="G36" s="83">
        <f t="shared" si="3"/>
        <v>-0.27143287091128504</v>
      </c>
      <c r="H36" s="133"/>
    </row>
    <row r="37" spans="1:8" ht="19.5" customHeight="1">
      <c r="A37" s="56">
        <v>6398918</v>
      </c>
      <c r="B37" s="27">
        <v>5152</v>
      </c>
      <c r="C37" s="28" t="s">
        <v>192</v>
      </c>
      <c r="D37" s="56">
        <v>5032583</v>
      </c>
      <c r="E37" s="56">
        <v>4933194</v>
      </c>
      <c r="F37" s="109">
        <f t="shared" si="2"/>
        <v>99389</v>
      </c>
      <c r="G37" s="135">
        <f t="shared" si="3"/>
        <v>0.02014698793519979</v>
      </c>
      <c r="H37" s="133"/>
    </row>
    <row r="38" spans="1:8" ht="19.5" customHeight="1">
      <c r="A38" s="56">
        <v>6765</v>
      </c>
      <c r="B38" s="27">
        <v>5153</v>
      </c>
      <c r="C38" s="24" t="s">
        <v>200</v>
      </c>
      <c r="D38" s="56">
        <v>8500</v>
      </c>
      <c r="E38" s="56">
        <v>29139</v>
      </c>
      <c r="F38" s="109">
        <f t="shared" si="2"/>
        <v>-20639</v>
      </c>
      <c r="G38" s="83">
        <f t="shared" si="3"/>
        <v>-0.7082947252822678</v>
      </c>
      <c r="H38" s="133"/>
    </row>
    <row r="39" spans="1:8" ht="19.5" customHeight="1">
      <c r="A39" s="56">
        <v>600954</v>
      </c>
      <c r="B39" s="27">
        <v>5154</v>
      </c>
      <c r="C39" s="24" t="s">
        <v>194</v>
      </c>
      <c r="D39" s="56">
        <v>705000</v>
      </c>
      <c r="E39" s="56">
        <v>480000</v>
      </c>
      <c r="F39" s="109">
        <f t="shared" si="2"/>
        <v>225000</v>
      </c>
      <c r="G39" s="83">
        <f t="shared" si="3"/>
        <v>0.46875</v>
      </c>
      <c r="H39" s="133"/>
    </row>
    <row r="40" spans="1:8" ht="19.5" customHeight="1">
      <c r="A40" s="56">
        <v>2157224</v>
      </c>
      <c r="B40" s="27">
        <v>5155</v>
      </c>
      <c r="C40" s="24" t="s">
        <v>197</v>
      </c>
      <c r="D40" s="56">
        <v>2232799</v>
      </c>
      <c r="E40" s="56">
        <v>2137000</v>
      </c>
      <c r="F40" s="109">
        <f t="shared" si="2"/>
        <v>95799</v>
      </c>
      <c r="G40" s="83">
        <f t="shared" si="3"/>
        <v>0.044828731867103414</v>
      </c>
      <c r="H40" s="133"/>
    </row>
    <row r="41" spans="1:8" ht="19.5" customHeight="1">
      <c r="A41" s="56">
        <f>SUM(A42:A44)</f>
        <v>100989080</v>
      </c>
      <c r="B41" s="27">
        <v>5160</v>
      </c>
      <c r="C41" s="24" t="s">
        <v>214</v>
      </c>
      <c r="D41" s="56">
        <f>SUM(D42:D46)</f>
        <v>96229000</v>
      </c>
      <c r="E41" s="56">
        <f>SUM(E42:E46)</f>
        <v>115365729</v>
      </c>
      <c r="F41" s="109">
        <f t="shared" si="2"/>
        <v>-19136729</v>
      </c>
      <c r="G41" s="83">
        <f t="shared" si="3"/>
        <v>-0.1658788027075181</v>
      </c>
      <c r="H41" s="133" t="s">
        <v>213</v>
      </c>
    </row>
    <row r="42" spans="1:8" ht="19.5" customHeight="1">
      <c r="A42" s="56">
        <v>59749105</v>
      </c>
      <c r="B42" s="27">
        <v>5161</v>
      </c>
      <c r="C42" s="24" t="s">
        <v>190</v>
      </c>
      <c r="D42" s="56">
        <v>50299000</v>
      </c>
      <c r="E42" s="56">
        <v>74402360</v>
      </c>
      <c r="F42" s="109">
        <f t="shared" si="2"/>
        <v>-24103360</v>
      </c>
      <c r="G42" s="83">
        <f t="shared" si="3"/>
        <v>-0.3239596163347507</v>
      </c>
      <c r="H42" s="133"/>
    </row>
    <row r="43" spans="1:8" ht="19.5" customHeight="1">
      <c r="A43" s="56">
        <v>41239975</v>
      </c>
      <c r="B43" s="27">
        <v>5162</v>
      </c>
      <c r="C43" s="24" t="s">
        <v>192</v>
      </c>
      <c r="D43" s="56">
        <v>45660000</v>
      </c>
      <c r="E43" s="56">
        <v>40692969</v>
      </c>
      <c r="F43" s="109">
        <f t="shared" si="2"/>
        <v>4967031</v>
      </c>
      <c r="G43" s="83">
        <f t="shared" si="3"/>
        <v>0.1220611600003922</v>
      </c>
      <c r="H43" s="133"/>
    </row>
    <row r="44" spans="1:8" ht="19.5" customHeight="1">
      <c r="A44" s="56">
        <v>0</v>
      </c>
      <c r="B44" s="27">
        <v>5163</v>
      </c>
      <c r="C44" s="24" t="s">
        <v>215</v>
      </c>
      <c r="D44" s="56">
        <v>40000</v>
      </c>
      <c r="E44" s="56">
        <v>50400</v>
      </c>
      <c r="F44" s="109">
        <f t="shared" si="2"/>
        <v>-10400</v>
      </c>
      <c r="G44" s="83">
        <f t="shared" si="3"/>
        <v>-0.20634920634920634</v>
      </c>
      <c r="H44" s="133"/>
    </row>
    <row r="45" spans="1:8" ht="19.5" customHeight="1">
      <c r="A45" s="56"/>
      <c r="B45" s="27">
        <v>5164</v>
      </c>
      <c r="C45" s="24" t="s">
        <v>194</v>
      </c>
      <c r="D45" s="56">
        <v>170000</v>
      </c>
      <c r="E45" s="56">
        <v>150000</v>
      </c>
      <c r="F45" s="109">
        <f t="shared" si="2"/>
        <v>20000</v>
      </c>
      <c r="G45" s="83">
        <f t="shared" si="3"/>
        <v>0.13333333333333333</v>
      </c>
      <c r="H45" s="133"/>
    </row>
    <row r="46" spans="1:8" ht="19.5" customHeight="1">
      <c r="A46" s="56"/>
      <c r="B46" s="27">
        <v>5166</v>
      </c>
      <c r="C46" s="24" t="s">
        <v>216</v>
      </c>
      <c r="D46" s="56">
        <v>60000</v>
      </c>
      <c r="E46" s="56">
        <v>70000</v>
      </c>
      <c r="F46" s="109">
        <f t="shared" si="2"/>
        <v>-10000</v>
      </c>
      <c r="G46" s="83">
        <f t="shared" si="3"/>
        <v>-0.14285714285714285</v>
      </c>
      <c r="H46" s="133"/>
    </row>
    <row r="47" spans="1:8" ht="19.5" customHeight="1">
      <c r="A47" s="56">
        <f>SUM(A48)</f>
        <v>19146751</v>
      </c>
      <c r="B47" s="27">
        <v>5190</v>
      </c>
      <c r="C47" s="24" t="s">
        <v>217</v>
      </c>
      <c r="D47" s="56">
        <f>SUM(D48)</f>
        <v>12328344</v>
      </c>
      <c r="E47" s="56">
        <f>SUM(E48)</f>
        <v>10588069</v>
      </c>
      <c r="F47" s="109">
        <f t="shared" si="2"/>
        <v>1740275</v>
      </c>
      <c r="G47" s="83">
        <f t="shared" si="3"/>
        <v>0.16436188695030227</v>
      </c>
      <c r="H47" s="133"/>
    </row>
    <row r="48" spans="1:8" ht="19.5" customHeight="1">
      <c r="A48" s="56">
        <v>19146751</v>
      </c>
      <c r="B48" s="27">
        <v>5191</v>
      </c>
      <c r="C48" s="24" t="s">
        <v>218</v>
      </c>
      <c r="D48" s="56">
        <v>12328344</v>
      </c>
      <c r="E48" s="56">
        <v>10588069</v>
      </c>
      <c r="F48" s="109">
        <f t="shared" si="2"/>
        <v>1740275</v>
      </c>
      <c r="G48" s="83">
        <f t="shared" si="3"/>
        <v>0.16436188695030227</v>
      </c>
      <c r="H48" s="133" t="s">
        <v>219</v>
      </c>
    </row>
    <row r="49" spans="1:8" ht="19.5" customHeight="1">
      <c r="A49" s="56">
        <f>SUM(A50:A51)</f>
        <v>13221416</v>
      </c>
      <c r="B49" s="27" t="s">
        <v>220</v>
      </c>
      <c r="C49" s="24" t="s">
        <v>221</v>
      </c>
      <c r="D49" s="56">
        <f>SUM(D50:D51)</f>
        <v>12190000</v>
      </c>
      <c r="E49" s="56">
        <f>SUM(E50:E51)</f>
        <v>11532670</v>
      </c>
      <c r="F49" s="109">
        <f t="shared" si="2"/>
        <v>657330</v>
      </c>
      <c r="G49" s="83">
        <f t="shared" si="3"/>
        <v>0.05699720879900318</v>
      </c>
      <c r="H49" s="133"/>
    </row>
    <row r="50" spans="1:8" ht="19.5" customHeight="1">
      <c r="A50" s="56">
        <v>10068081</v>
      </c>
      <c r="B50" s="27" t="s">
        <v>222</v>
      </c>
      <c r="C50" s="24" t="s">
        <v>223</v>
      </c>
      <c r="D50" s="56">
        <v>8190000</v>
      </c>
      <c r="E50" s="56">
        <v>9500000</v>
      </c>
      <c r="F50" s="109">
        <f t="shared" si="2"/>
        <v>-1310000</v>
      </c>
      <c r="G50" s="83">
        <f t="shared" si="3"/>
        <v>-0.13789473684210526</v>
      </c>
      <c r="H50" s="133"/>
    </row>
    <row r="51" spans="1:8" ht="19.5" customHeight="1">
      <c r="A51" s="56">
        <v>3153335</v>
      </c>
      <c r="B51" s="9" t="s">
        <v>224</v>
      </c>
      <c r="C51" s="54" t="s">
        <v>225</v>
      </c>
      <c r="D51" s="56">
        <v>4000000</v>
      </c>
      <c r="E51" s="56">
        <v>2032670</v>
      </c>
      <c r="F51" s="109">
        <f t="shared" si="2"/>
        <v>1967330</v>
      </c>
      <c r="G51" s="83">
        <f t="shared" si="3"/>
        <v>0.9678550871513821</v>
      </c>
      <c r="H51" s="133"/>
    </row>
    <row r="52" spans="1:8" ht="19.5" customHeight="1">
      <c r="A52" s="109">
        <f>A7+A13+A19+A25+A35+A41+A47+A49</f>
        <v>2219663917</v>
      </c>
      <c r="B52" s="150" t="s">
        <v>226</v>
      </c>
      <c r="C52" s="151"/>
      <c r="D52" s="56">
        <f>D7+D13+D19+D25+D35+D41+D47+D49</f>
        <v>2162382348</v>
      </c>
      <c r="E52" s="56">
        <f>E7+E13+E19+E25+E35+E41+E47+E49</f>
        <v>2184141705</v>
      </c>
      <c r="F52" s="109">
        <f t="shared" si="2"/>
        <v>-21759357</v>
      </c>
      <c r="G52" s="83">
        <f t="shared" si="3"/>
        <v>-0.009962429154751202</v>
      </c>
      <c r="H52" s="133"/>
    </row>
    <row r="53" ht="19.5" customHeight="1">
      <c r="E53" s="19" t="s">
        <v>32</v>
      </c>
    </row>
    <row r="54" ht="19.5" customHeight="1">
      <c r="E54" s="20" t="s">
        <v>187</v>
      </c>
    </row>
    <row r="55" spans="1:8" ht="16.5">
      <c r="A55" s="72" t="s">
        <v>188</v>
      </c>
      <c r="E55" s="20" t="s">
        <v>30</v>
      </c>
      <c r="H55" s="8" t="s">
        <v>36</v>
      </c>
    </row>
    <row r="56" spans="1:8" ht="16.5">
      <c r="A56" s="72" t="s">
        <v>227</v>
      </c>
      <c r="H56" s="8" t="s">
        <v>37</v>
      </c>
    </row>
    <row r="57" spans="1:8" ht="18" customHeight="1">
      <c r="A57" s="152" t="s">
        <v>136</v>
      </c>
      <c r="B57" s="164" t="s">
        <v>137</v>
      </c>
      <c r="C57" s="155"/>
      <c r="D57" s="152" t="s">
        <v>138</v>
      </c>
      <c r="E57" s="152" t="s">
        <v>139</v>
      </c>
      <c r="F57" s="162" t="s">
        <v>140</v>
      </c>
      <c r="G57" s="162"/>
      <c r="H57" s="152" t="s">
        <v>141</v>
      </c>
    </row>
    <row r="58" spans="1:8" ht="18" customHeight="1">
      <c r="A58" s="152"/>
      <c r="B58" s="4" t="s">
        <v>142</v>
      </c>
      <c r="C58" s="5" t="s">
        <v>143</v>
      </c>
      <c r="D58" s="152"/>
      <c r="E58" s="152"/>
      <c r="F58" s="12" t="s">
        <v>144</v>
      </c>
      <c r="G58" s="12" t="s">
        <v>145</v>
      </c>
      <c r="H58" s="152"/>
    </row>
    <row r="59" spans="1:8" ht="19.5" customHeight="1">
      <c r="A59" s="56">
        <f>SUM(A60)</f>
        <v>0</v>
      </c>
      <c r="B59" s="27">
        <v>1310</v>
      </c>
      <c r="C59" s="28" t="s">
        <v>228</v>
      </c>
      <c r="D59" s="37"/>
      <c r="E59" s="50"/>
      <c r="F59" s="50"/>
      <c r="G59" s="50"/>
      <c r="H59" s="50"/>
    </row>
    <row r="60" spans="1:8" ht="19.5" customHeight="1">
      <c r="A60" s="56"/>
      <c r="B60" s="27">
        <v>1311</v>
      </c>
      <c r="C60" s="28" t="s">
        <v>48</v>
      </c>
      <c r="D60" s="37"/>
      <c r="E60" s="50"/>
      <c r="F60" s="50"/>
      <c r="G60" s="50"/>
      <c r="H60" s="50"/>
    </row>
    <row r="61" spans="1:8" ht="19.5" customHeight="1">
      <c r="A61" s="56">
        <f>SUM(A62)</f>
        <v>0</v>
      </c>
      <c r="B61" s="27">
        <v>1320</v>
      </c>
      <c r="C61" s="28" t="s">
        <v>229</v>
      </c>
      <c r="D61" s="109">
        <f>SUM(D62)</f>
        <v>0</v>
      </c>
      <c r="E61" s="109">
        <f>SUM(E62)</f>
        <v>0</v>
      </c>
      <c r="F61" s="50"/>
      <c r="G61" s="83"/>
      <c r="H61" s="50"/>
    </row>
    <row r="62" spans="1:8" ht="19.5" customHeight="1">
      <c r="A62" s="56"/>
      <c r="B62" s="27">
        <v>1321</v>
      </c>
      <c r="C62" s="28" t="s">
        <v>230</v>
      </c>
      <c r="D62" s="56"/>
      <c r="E62" s="50"/>
      <c r="F62" s="50"/>
      <c r="G62" s="83"/>
      <c r="H62" s="50"/>
    </row>
    <row r="63" spans="1:8" ht="19.5" customHeight="1">
      <c r="A63" s="56">
        <f>SUM(A64)</f>
        <v>260106307</v>
      </c>
      <c r="B63" s="27">
        <v>1330</v>
      </c>
      <c r="C63" s="28" t="s">
        <v>231</v>
      </c>
      <c r="D63" s="109">
        <f>SUM(D64)</f>
        <v>0</v>
      </c>
      <c r="E63" s="109">
        <f>SUM(E64)</f>
        <v>16230000</v>
      </c>
      <c r="F63" s="109">
        <f>SUM(F64)</f>
        <v>-16230000</v>
      </c>
      <c r="G63" s="146"/>
      <c r="H63" s="50"/>
    </row>
    <row r="64" spans="1:8" ht="19.5" customHeight="1">
      <c r="A64" s="56">
        <v>260106307</v>
      </c>
      <c r="B64" s="27">
        <v>1331</v>
      </c>
      <c r="C64" s="28" t="s">
        <v>232</v>
      </c>
      <c r="D64" s="56"/>
      <c r="E64" s="56">
        <v>16230000</v>
      </c>
      <c r="F64" s="109">
        <f>D64-E64</f>
        <v>-16230000</v>
      </c>
      <c r="G64" s="146"/>
      <c r="H64" s="62"/>
    </row>
    <row r="65" spans="1:8" ht="19.5" customHeight="1">
      <c r="A65" s="56">
        <f>SUM(A66)</f>
        <v>63353547</v>
      </c>
      <c r="B65" s="27">
        <v>1340</v>
      </c>
      <c r="C65" s="24" t="s">
        <v>233</v>
      </c>
      <c r="D65" s="56">
        <f>SUM(D66)</f>
        <v>109446920</v>
      </c>
      <c r="E65" s="56">
        <f>SUM(E66)</f>
        <v>63974876</v>
      </c>
      <c r="F65" s="56">
        <f>SUM(F66)</f>
        <v>45472044</v>
      </c>
      <c r="G65" s="83">
        <f>F65/E65</f>
        <v>0.7107797129610692</v>
      </c>
      <c r="H65" s="50"/>
    </row>
    <row r="66" spans="1:8" ht="19.5" customHeight="1">
      <c r="A66" s="56">
        <v>63353547</v>
      </c>
      <c r="B66" s="27">
        <v>1341</v>
      </c>
      <c r="C66" s="24" t="s">
        <v>234</v>
      </c>
      <c r="D66" s="56">
        <v>109446920</v>
      </c>
      <c r="E66" s="56">
        <v>63974876</v>
      </c>
      <c r="F66" s="109">
        <f>D66-E66</f>
        <v>45472044</v>
      </c>
      <c r="G66" s="83">
        <f>F66/E66</f>
        <v>0.7107797129610692</v>
      </c>
      <c r="H66" s="50"/>
    </row>
    <row r="67" spans="1:8" ht="19.5" customHeight="1">
      <c r="A67" s="56">
        <f>SUM(A68:A69)</f>
        <v>28925885</v>
      </c>
      <c r="B67" s="27">
        <v>1350</v>
      </c>
      <c r="C67" s="24" t="s">
        <v>235</v>
      </c>
      <c r="D67" s="56">
        <f>SUM(D68)</f>
        <v>50000000</v>
      </c>
      <c r="E67" s="56">
        <f>SUM(E68)</f>
        <v>51532577</v>
      </c>
      <c r="F67" s="56">
        <f>SUM(F68)</f>
        <v>-1532577</v>
      </c>
      <c r="G67" s="83">
        <f>F67/E67</f>
        <v>-0.02973996429481879</v>
      </c>
      <c r="H67" s="50"/>
    </row>
    <row r="68" spans="1:8" ht="19.5" customHeight="1">
      <c r="A68" s="56">
        <v>28925885</v>
      </c>
      <c r="B68" s="27">
        <v>1351</v>
      </c>
      <c r="C68" s="24" t="s">
        <v>236</v>
      </c>
      <c r="D68" s="56">
        <v>50000000</v>
      </c>
      <c r="E68" s="56">
        <v>51532577</v>
      </c>
      <c r="F68" s="109">
        <f>D68-E68</f>
        <v>-1532577</v>
      </c>
      <c r="G68" s="83">
        <f>F68/E68</f>
        <v>-0.02973996429481879</v>
      </c>
      <c r="H68" s="50"/>
    </row>
    <row r="69" spans="1:8" ht="19.5" customHeight="1">
      <c r="A69" s="56">
        <v>0</v>
      </c>
      <c r="B69" s="27">
        <v>1352</v>
      </c>
      <c r="C69" s="24" t="s">
        <v>237</v>
      </c>
      <c r="D69" s="56"/>
      <c r="E69" s="56"/>
      <c r="F69" s="50"/>
      <c r="G69" s="83"/>
      <c r="H69" s="50"/>
    </row>
    <row r="70" spans="1:8" ht="19.5" customHeight="1">
      <c r="A70" s="56">
        <f>SUM(A71)</f>
        <v>22998425</v>
      </c>
      <c r="B70" s="27">
        <v>1360</v>
      </c>
      <c r="C70" s="24" t="s">
        <v>238</v>
      </c>
      <c r="D70" s="56">
        <f>SUM(D71)</f>
        <v>13930000</v>
      </c>
      <c r="E70" s="56">
        <f>SUM(E71)</f>
        <v>18287890</v>
      </c>
      <c r="F70" s="56">
        <f>SUM(F71)</f>
        <v>-4357890</v>
      </c>
      <c r="G70" s="83">
        <f>F70/E70</f>
        <v>-0.23829375614135911</v>
      </c>
      <c r="H70" s="50"/>
    </row>
    <row r="71" spans="1:8" ht="19.5" customHeight="1">
      <c r="A71" s="56">
        <v>22998425</v>
      </c>
      <c r="B71" s="27">
        <v>1361</v>
      </c>
      <c r="C71" s="24" t="s">
        <v>239</v>
      </c>
      <c r="D71" s="56">
        <v>13930000</v>
      </c>
      <c r="E71" s="56">
        <v>18287890</v>
      </c>
      <c r="F71" s="109">
        <f>D71-E71</f>
        <v>-4357890</v>
      </c>
      <c r="G71" s="83">
        <f>F71/E71</f>
        <v>-0.23829375614135911</v>
      </c>
      <c r="H71" s="50"/>
    </row>
    <row r="72" spans="1:8" ht="19.5" customHeight="1">
      <c r="A72" s="56">
        <f>SUM(A73:A75)</f>
        <v>63126233</v>
      </c>
      <c r="B72" s="27">
        <v>1370</v>
      </c>
      <c r="C72" s="28" t="s">
        <v>240</v>
      </c>
      <c r="D72" s="109">
        <f>SUM(D73:D75)</f>
        <v>86027001</v>
      </c>
      <c r="E72" s="56">
        <f>SUM(E74:E75)</f>
        <v>6380706</v>
      </c>
      <c r="F72" s="109">
        <f>D72-E72</f>
        <v>79646295</v>
      </c>
      <c r="G72" s="146">
        <f>F72/E72</f>
        <v>12.48236402053315</v>
      </c>
      <c r="H72" s="50"/>
    </row>
    <row r="73" spans="1:8" ht="19.5" customHeight="1">
      <c r="A73" s="56"/>
      <c r="B73" s="27">
        <v>1371</v>
      </c>
      <c r="C73" s="30" t="s">
        <v>241</v>
      </c>
      <c r="D73" s="56"/>
      <c r="E73" s="50"/>
      <c r="F73" s="109">
        <f>D73-E73</f>
        <v>0</v>
      </c>
      <c r="G73" s="83"/>
      <c r="H73" s="50"/>
    </row>
    <row r="74" spans="1:8" ht="21.75" customHeight="1">
      <c r="A74" s="56"/>
      <c r="B74" s="27">
        <v>1372</v>
      </c>
      <c r="C74" s="23" t="s">
        <v>242</v>
      </c>
      <c r="D74" s="50"/>
      <c r="E74" s="37"/>
      <c r="F74" s="109">
        <f>D74-E74</f>
        <v>0</v>
      </c>
      <c r="G74" s="83"/>
      <c r="H74" s="50"/>
    </row>
    <row r="75" spans="1:8" ht="21.75" customHeight="1">
      <c r="A75" s="56">
        <v>63126233</v>
      </c>
      <c r="B75" s="27">
        <v>1373</v>
      </c>
      <c r="C75" s="24" t="s">
        <v>243</v>
      </c>
      <c r="D75" s="37">
        <v>86027001</v>
      </c>
      <c r="E75" s="56">
        <v>6380706</v>
      </c>
      <c r="F75" s="109">
        <f>D75-E75</f>
        <v>79646295</v>
      </c>
      <c r="G75" s="135">
        <f>F75/E75</f>
        <v>12.48236402053315</v>
      </c>
      <c r="H75" s="50"/>
    </row>
    <row r="78" ht="16.5">
      <c r="E78" s="19" t="s">
        <v>32</v>
      </c>
    </row>
    <row r="79" ht="16.5">
      <c r="E79" s="20" t="s">
        <v>187</v>
      </c>
    </row>
    <row r="80" spans="1:8" ht="16.5">
      <c r="A80" s="72" t="s">
        <v>188</v>
      </c>
      <c r="E80" s="20" t="s">
        <v>30</v>
      </c>
      <c r="H80" s="8" t="s">
        <v>172</v>
      </c>
    </row>
    <row r="81" spans="1:8" ht="16.5">
      <c r="A81" s="72" t="s">
        <v>227</v>
      </c>
      <c r="H81" s="8" t="s">
        <v>37</v>
      </c>
    </row>
    <row r="82" spans="1:8" ht="16.5">
      <c r="A82" s="152" t="s">
        <v>136</v>
      </c>
      <c r="B82" s="164" t="s">
        <v>137</v>
      </c>
      <c r="C82" s="155"/>
      <c r="D82" s="152" t="s">
        <v>138</v>
      </c>
      <c r="E82" s="152" t="s">
        <v>139</v>
      </c>
      <c r="F82" s="162" t="s">
        <v>140</v>
      </c>
      <c r="G82" s="162"/>
      <c r="H82" s="152" t="s">
        <v>141</v>
      </c>
    </row>
    <row r="83" spans="1:8" ht="16.5">
      <c r="A83" s="152"/>
      <c r="B83" s="4" t="s">
        <v>142</v>
      </c>
      <c r="C83" s="5" t="s">
        <v>143</v>
      </c>
      <c r="D83" s="152"/>
      <c r="E83" s="152"/>
      <c r="F83" s="12" t="s">
        <v>144</v>
      </c>
      <c r="G83" s="12" t="s">
        <v>145</v>
      </c>
      <c r="H83" s="152"/>
    </row>
    <row r="84" spans="1:8" ht="21.75" customHeight="1">
      <c r="A84" s="56">
        <f>SUM(A85)</f>
        <v>94700</v>
      </c>
      <c r="B84" s="27">
        <v>1390</v>
      </c>
      <c r="C84" s="24" t="s">
        <v>244</v>
      </c>
      <c r="D84" s="50"/>
      <c r="E84" s="56"/>
      <c r="F84" s="50"/>
      <c r="G84" s="83"/>
      <c r="H84" s="50"/>
    </row>
    <row r="85" spans="1:8" ht="21.75" customHeight="1">
      <c r="A85" s="56">
        <v>94700</v>
      </c>
      <c r="B85" s="27">
        <v>1391</v>
      </c>
      <c r="C85" s="24" t="s">
        <v>245</v>
      </c>
      <c r="D85" s="50"/>
      <c r="E85" s="56"/>
      <c r="F85" s="50"/>
      <c r="G85" s="83"/>
      <c r="H85" s="50"/>
    </row>
    <row r="86" spans="1:8" ht="21.75" customHeight="1">
      <c r="A86" s="56">
        <f>SUM(A87)</f>
        <v>9809184</v>
      </c>
      <c r="B86" s="27">
        <v>1420</v>
      </c>
      <c r="C86" s="24" t="s">
        <v>246</v>
      </c>
      <c r="D86" s="109">
        <f>SUM(D87)</f>
        <v>13128080</v>
      </c>
      <c r="E86" s="109">
        <f>SUM(E87)</f>
        <v>7700640</v>
      </c>
      <c r="F86" s="109">
        <f>SUM(F87)</f>
        <v>5427440</v>
      </c>
      <c r="G86" s="83">
        <f>F86/E86</f>
        <v>0.7048037565708825</v>
      </c>
      <c r="H86" s="50"/>
    </row>
    <row r="87" spans="1:8" ht="21.75" customHeight="1">
      <c r="A87" s="56">
        <v>9809184</v>
      </c>
      <c r="B87" s="27">
        <v>1421</v>
      </c>
      <c r="C87" s="24" t="s">
        <v>247</v>
      </c>
      <c r="D87" s="56">
        <v>13128080</v>
      </c>
      <c r="E87" s="56">
        <v>7700640</v>
      </c>
      <c r="F87" s="109">
        <f>D87-E87</f>
        <v>5427440</v>
      </c>
      <c r="G87" s="83">
        <f>F87/E87</f>
        <v>0.7048037565708825</v>
      </c>
      <c r="H87" s="50"/>
    </row>
    <row r="88" spans="1:8" ht="21.75" customHeight="1">
      <c r="A88" s="56"/>
      <c r="B88" s="27"/>
      <c r="C88" s="24"/>
      <c r="D88" s="50"/>
      <c r="E88" s="50"/>
      <c r="F88" s="50"/>
      <c r="G88" s="50"/>
      <c r="H88" s="50"/>
    </row>
    <row r="89" spans="1:8" ht="21.75" customHeight="1">
      <c r="A89" s="56"/>
      <c r="B89" s="27"/>
      <c r="C89" s="24"/>
      <c r="D89" s="50"/>
      <c r="E89" s="50"/>
      <c r="F89" s="50"/>
      <c r="G89" s="50"/>
      <c r="H89" s="50"/>
    </row>
    <row r="90" spans="1:8" ht="21.75" customHeight="1">
      <c r="A90" s="56"/>
      <c r="B90" s="27"/>
      <c r="C90" s="24"/>
      <c r="D90" s="50"/>
      <c r="E90" s="50"/>
      <c r="F90" s="50"/>
      <c r="G90" s="50"/>
      <c r="H90" s="50"/>
    </row>
    <row r="91" spans="1:8" ht="21.75" customHeight="1">
      <c r="A91" s="56"/>
      <c r="B91" s="27"/>
      <c r="C91" s="24"/>
      <c r="D91" s="50"/>
      <c r="E91" s="50"/>
      <c r="F91" s="50"/>
      <c r="G91" s="50"/>
      <c r="H91" s="50"/>
    </row>
    <row r="92" spans="1:8" ht="21.75" customHeight="1">
      <c r="A92" s="56"/>
      <c r="B92" s="27"/>
      <c r="C92" s="24"/>
      <c r="D92" s="50"/>
      <c r="E92" s="50"/>
      <c r="F92" s="50"/>
      <c r="G92" s="50"/>
      <c r="H92" s="50"/>
    </row>
    <row r="93" spans="1:8" ht="21.75" customHeight="1">
      <c r="A93" s="56"/>
      <c r="B93" s="27"/>
      <c r="C93" s="24"/>
      <c r="D93" s="50"/>
      <c r="E93" s="50"/>
      <c r="F93" s="50"/>
      <c r="G93" s="50"/>
      <c r="H93" s="50"/>
    </row>
    <row r="94" spans="1:8" ht="21.75" customHeight="1">
      <c r="A94" s="56">
        <f>A59+A61+A63+A65+A67+A70+A72+A84+A86</f>
        <v>448414281</v>
      </c>
      <c r="B94" s="167" t="s">
        <v>248</v>
      </c>
      <c r="C94" s="168"/>
      <c r="D94" s="109">
        <f>D59+D61+D63+D65+D67+D70+D72+D86</f>
        <v>272532001</v>
      </c>
      <c r="E94" s="109">
        <f>E59+E61+E63+E65+E67+E70+E72+E86</f>
        <v>164106689</v>
      </c>
      <c r="F94" s="109">
        <f>F59+F61+F63+F65+F67+F70+F72+F86</f>
        <v>108425312</v>
      </c>
      <c r="G94" s="83">
        <f>F94/E94</f>
        <v>0.6607001375794012</v>
      </c>
      <c r="H94" s="50"/>
    </row>
  </sheetData>
  <sheetProtection/>
  <mergeCells count="26">
    <mergeCell ref="B94:C94"/>
    <mergeCell ref="A82:A83"/>
    <mergeCell ref="B82:C82"/>
    <mergeCell ref="D82:D83"/>
    <mergeCell ref="E82:E83"/>
    <mergeCell ref="F82:G82"/>
    <mergeCell ref="H82:H83"/>
    <mergeCell ref="F32:G32"/>
    <mergeCell ref="H32:H33"/>
    <mergeCell ref="A5:A6"/>
    <mergeCell ref="B5:C5"/>
    <mergeCell ref="D5:D6"/>
    <mergeCell ref="E5:E6"/>
    <mergeCell ref="B52:C52"/>
    <mergeCell ref="A57:A58"/>
    <mergeCell ref="B57:C57"/>
    <mergeCell ref="D57:D58"/>
    <mergeCell ref="F5:G5"/>
    <mergeCell ref="H5:H6"/>
    <mergeCell ref="A32:A33"/>
    <mergeCell ref="B32:C32"/>
    <mergeCell ref="D32:D33"/>
    <mergeCell ref="E32:E33"/>
    <mergeCell ref="E57:E58"/>
    <mergeCell ref="F57:G57"/>
    <mergeCell ref="H57:H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2007-07-15T23:37:04Z</cp:lastPrinted>
  <dcterms:created xsi:type="dcterms:W3CDTF">2005-09-22T06:37:49Z</dcterms:created>
  <dcterms:modified xsi:type="dcterms:W3CDTF">2010-09-05T05:44:19Z</dcterms:modified>
  <cp:category/>
  <cp:version/>
  <cp:contentType/>
  <cp:contentStatus/>
</cp:coreProperties>
</file>