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70" windowHeight="6480" tabRatio="733" activeTab="5"/>
  </bookViews>
  <sheets>
    <sheet name="平衡表" sheetId="1" r:id="rId1"/>
    <sheet name="收支餘絀表" sheetId="2" r:id="rId2"/>
    <sheet name="現金流量表" sheetId="3" r:id="rId3"/>
    <sheet name="現金收支概況表" sheetId="4" r:id="rId4"/>
    <sheet name="收入明細表" sheetId="5" r:id="rId5"/>
    <sheet name="支出明細表" sheetId="6" r:id="rId6"/>
  </sheets>
  <definedNames>
    <definedName name="_xlnm.Print_Area" localSheetId="0">'平衡表'!$A$1:$Y$44</definedName>
    <definedName name="_xlnm.Print_Area" localSheetId="3">'現金收支概況表'!$A$1:$K$54</definedName>
    <definedName name="_xlnm.Print_Area" localSheetId="2">'現金流量表'!$A$1:$G$83</definedName>
  </definedNames>
  <calcPr fullCalcOnLoad="1"/>
</workbook>
</file>

<file path=xl/sharedStrings.xml><?xml version="1.0" encoding="utf-8"?>
<sst xmlns="http://schemas.openxmlformats.org/spreadsheetml/2006/main" count="377" uniqueCount="257">
  <si>
    <t>負債、基金及餘絀</t>
  </si>
  <si>
    <t>流動資產</t>
  </si>
  <si>
    <t>流動負債</t>
  </si>
  <si>
    <t>$</t>
  </si>
  <si>
    <t>長期負債</t>
  </si>
  <si>
    <t>其他負債</t>
  </si>
  <si>
    <t>基金及餘絀合計</t>
  </si>
  <si>
    <t>其他資產</t>
  </si>
  <si>
    <t>財團法人銘傳大學</t>
  </si>
  <si>
    <t>平　衡　表</t>
  </si>
  <si>
    <t>單位:新台幣元</t>
  </si>
  <si>
    <t>$</t>
  </si>
  <si>
    <t>增(減)金額</t>
  </si>
  <si>
    <t>　　流動資產合計</t>
  </si>
  <si>
    <t>　土    地</t>
  </si>
  <si>
    <t>　機械儀器及設備</t>
  </si>
  <si>
    <t>　圖書及博物</t>
  </si>
  <si>
    <t>　土地改良物</t>
  </si>
  <si>
    <t>　　成本小計</t>
  </si>
  <si>
    <t>　　固定資產合計</t>
  </si>
  <si>
    <t>資　產　總　計</t>
  </si>
  <si>
    <t>　　流動負債合計</t>
  </si>
  <si>
    <t>　存入保證金</t>
  </si>
  <si>
    <t>　　負債合計</t>
  </si>
  <si>
    <t>　本期餘絀</t>
  </si>
  <si>
    <t>各項收入</t>
  </si>
  <si>
    <t>各項支出</t>
  </si>
  <si>
    <t>本期餘絀</t>
  </si>
  <si>
    <t>科           目</t>
  </si>
  <si>
    <t>決 算 數</t>
  </si>
  <si>
    <t>差    異</t>
  </si>
  <si>
    <t>％</t>
  </si>
  <si>
    <t>收  支  餘  絀  表</t>
  </si>
  <si>
    <t>　學雜費收入</t>
  </si>
  <si>
    <t>　推廣教育收入</t>
  </si>
  <si>
    <t>　建教合作收入</t>
  </si>
  <si>
    <t>　補助及捐贈收入</t>
  </si>
  <si>
    <t>　財務收入</t>
  </si>
  <si>
    <t>　其他收入</t>
  </si>
  <si>
    <t>　　各項收入合計</t>
  </si>
  <si>
    <t>　董事會支出</t>
  </si>
  <si>
    <t>　行政管理支出</t>
  </si>
  <si>
    <t>　獎助學金支出</t>
  </si>
  <si>
    <t>　推廣教育及其他教學支出</t>
  </si>
  <si>
    <t>　建教合作支出</t>
  </si>
  <si>
    <t>　財務支出</t>
  </si>
  <si>
    <t>　其他支出</t>
  </si>
  <si>
    <t>　　各項支出合計</t>
  </si>
  <si>
    <t>$</t>
  </si>
  <si>
    <t>財  團  法  人  銘  傳  大  學</t>
  </si>
  <si>
    <t>　其他設備</t>
  </si>
  <si>
    <t>權益基金及餘絀</t>
  </si>
  <si>
    <t>負債、基金及餘絀總計</t>
  </si>
  <si>
    <t>%</t>
  </si>
  <si>
    <r>
      <t xml:space="preserve">    </t>
    </r>
    <r>
      <rPr>
        <sz val="12"/>
        <rFont val="標楷體"/>
        <family val="4"/>
      </rPr>
      <t>推廣教育收入</t>
    </r>
  </si>
  <si>
    <r>
      <t xml:space="preserve">    </t>
    </r>
    <r>
      <rPr>
        <sz val="12"/>
        <rFont val="標楷體"/>
        <family val="4"/>
      </rPr>
      <t>建教合作收入</t>
    </r>
  </si>
  <si>
    <r>
      <t xml:space="preserve">    </t>
    </r>
    <r>
      <rPr>
        <sz val="12"/>
        <rFont val="標楷體"/>
        <family val="4"/>
      </rPr>
      <t>補助及捐贈收入</t>
    </r>
  </si>
  <si>
    <r>
      <t xml:space="preserve">    </t>
    </r>
    <r>
      <rPr>
        <sz val="12"/>
        <rFont val="標楷體"/>
        <family val="4"/>
      </rPr>
      <t>財務收入</t>
    </r>
  </si>
  <si>
    <r>
      <t xml:space="preserve">    </t>
    </r>
    <r>
      <rPr>
        <sz val="12"/>
        <rFont val="標楷體"/>
        <family val="4"/>
      </rPr>
      <t>其他收入</t>
    </r>
  </si>
  <si>
    <r>
      <t xml:space="preserve">    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不產生現金流入之收入</t>
    </r>
  </si>
  <si>
    <t xml:space="preserve">  董事會支出</t>
  </si>
  <si>
    <t xml:space="preserve">  行政管理支出</t>
  </si>
  <si>
    <r>
      <t xml:space="preserve">    </t>
    </r>
    <r>
      <rPr>
        <sz val="12"/>
        <rFont val="標楷體"/>
        <family val="4"/>
      </rPr>
      <t>獎助學金支出</t>
    </r>
  </si>
  <si>
    <r>
      <t xml:space="preserve">    </t>
    </r>
    <r>
      <rPr>
        <sz val="12"/>
        <rFont val="標楷體"/>
        <family val="4"/>
      </rPr>
      <t>推廣教育及其他教學支出</t>
    </r>
  </si>
  <si>
    <r>
      <t xml:space="preserve">    </t>
    </r>
    <r>
      <rPr>
        <sz val="12"/>
        <rFont val="標楷體"/>
        <family val="4"/>
      </rPr>
      <t>建教合作支出</t>
    </r>
  </si>
  <si>
    <r>
      <t xml:space="preserve">    </t>
    </r>
    <r>
      <rPr>
        <sz val="12"/>
        <rFont val="標楷體"/>
        <family val="4"/>
      </rPr>
      <t>財務支出</t>
    </r>
  </si>
  <si>
    <r>
      <t xml:space="preserve">    </t>
    </r>
    <r>
      <rPr>
        <sz val="12"/>
        <rFont val="標楷體"/>
        <family val="4"/>
      </rPr>
      <t>其他支出</t>
    </r>
  </si>
  <si>
    <r>
      <t xml:space="preserve">    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 xml:space="preserve"> :</t>
    </r>
    <r>
      <rPr>
        <sz val="12"/>
        <rFont val="標楷體"/>
        <family val="4"/>
      </rPr>
      <t>不產生現金流出之支出</t>
    </r>
  </si>
  <si>
    <r>
      <t xml:space="preserve">    </t>
    </r>
    <r>
      <rPr>
        <sz val="12"/>
        <rFont val="標楷體"/>
        <family val="4"/>
      </rPr>
      <t>應付預付項目調整增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數</t>
    </r>
  </si>
  <si>
    <t xml:space="preserve">  機械儀器及設備</t>
  </si>
  <si>
    <t xml:space="preserve">  圖書及博物</t>
  </si>
  <si>
    <t xml:space="preserve">  其他設備</t>
  </si>
  <si>
    <t xml:space="preserve">    扣減不動產支出前現金餘絀</t>
  </si>
  <si>
    <t>$</t>
  </si>
  <si>
    <r>
      <t xml:space="preserve">    </t>
    </r>
    <r>
      <rPr>
        <sz val="12"/>
        <rFont val="標楷體"/>
        <family val="4"/>
      </rPr>
      <t>學雜費收入</t>
    </r>
  </si>
  <si>
    <t>經常門現金支出</t>
  </si>
  <si>
    <t>經常門現金收入</t>
  </si>
  <si>
    <t>投資活動之現金流量：</t>
  </si>
  <si>
    <t>現金流量資訊之補充揭露：</t>
  </si>
  <si>
    <t>-</t>
  </si>
  <si>
    <r>
      <t>現金收支概況表</t>
    </r>
    <r>
      <rPr>
        <sz val="12"/>
        <rFont val="Times New Roman"/>
        <family val="1"/>
      </rPr>
      <t xml:space="preserve">                            </t>
    </r>
  </si>
  <si>
    <t>　教學研究及訓導支出</t>
  </si>
  <si>
    <r>
      <t xml:space="preserve">        </t>
    </r>
    <r>
      <rPr>
        <sz val="12"/>
        <rFont val="標楷體"/>
        <family val="4"/>
      </rPr>
      <t>經常門現金收入合計</t>
    </r>
  </si>
  <si>
    <r>
      <t xml:space="preserve">        </t>
    </r>
    <r>
      <rPr>
        <sz val="12"/>
        <rFont val="標楷體"/>
        <family val="4"/>
      </rPr>
      <t>經常門現金支出合計</t>
    </r>
  </si>
  <si>
    <r>
      <t xml:space="preserve">    </t>
    </r>
    <r>
      <rPr>
        <sz val="12"/>
        <rFont val="標楷體"/>
        <family val="4"/>
      </rPr>
      <t>教學研究及訓導支出</t>
    </r>
  </si>
  <si>
    <r>
      <t xml:space="preserve">        </t>
    </r>
    <r>
      <rPr>
        <sz val="12"/>
        <rFont val="標楷體"/>
        <family val="4"/>
      </rPr>
      <t>經常門現金餘絀</t>
    </r>
  </si>
  <si>
    <r>
      <t xml:space="preserve">        </t>
    </r>
    <r>
      <rPr>
        <sz val="12"/>
        <rFont val="標楷體"/>
        <family val="4"/>
      </rPr>
      <t>購置不動產現金支出合計</t>
    </r>
  </si>
  <si>
    <t>購置動產及其他資產現金支出</t>
  </si>
  <si>
    <t>購置不動產現金支出</t>
  </si>
  <si>
    <r>
      <t xml:space="preserve">    </t>
    </r>
    <r>
      <rPr>
        <sz val="12"/>
        <rFont val="標楷體"/>
        <family val="4"/>
      </rPr>
      <t>應收預收項目調整增加數</t>
    </r>
  </si>
  <si>
    <t xml:space="preserve">    購置動產及其他資產現金支出合計</t>
  </si>
  <si>
    <t>九十三學年度</t>
  </si>
  <si>
    <t>九十四年七月三十一日</t>
  </si>
  <si>
    <t>　預付款項</t>
  </si>
  <si>
    <t>　材料及用品</t>
  </si>
  <si>
    <t>　應收款項</t>
  </si>
  <si>
    <t>固定資產</t>
  </si>
  <si>
    <t>　存出保證金</t>
  </si>
  <si>
    <r>
      <t>　應付款項</t>
    </r>
  </si>
  <si>
    <t>　預收款項</t>
  </si>
  <si>
    <t>　代收款項</t>
  </si>
  <si>
    <t>　長期銀行借款</t>
  </si>
  <si>
    <t>　累積餘絀</t>
  </si>
  <si>
    <t>預  算  數</t>
  </si>
  <si>
    <t>附表一</t>
  </si>
  <si>
    <t xml:space="preserve"> 收　入　明　細　表</t>
  </si>
  <si>
    <t>單位:新台幣元</t>
  </si>
  <si>
    <t>項　　             目</t>
  </si>
  <si>
    <t>經常收入%</t>
  </si>
  <si>
    <t>學雜費收入</t>
  </si>
  <si>
    <t>　學費收入</t>
  </si>
  <si>
    <t>$</t>
  </si>
  <si>
    <t>　雜費收入</t>
  </si>
  <si>
    <t>　　小　計</t>
  </si>
  <si>
    <t>推廣教育收入</t>
  </si>
  <si>
    <t>建教合作收入</t>
  </si>
  <si>
    <t>補助及捐贈收入</t>
  </si>
  <si>
    <t>　補助收入</t>
  </si>
  <si>
    <t>　捐贈收入</t>
  </si>
  <si>
    <t>財務收入</t>
  </si>
  <si>
    <t>　利息收入</t>
  </si>
  <si>
    <t>其他收入</t>
  </si>
  <si>
    <t>　退休撫卹基金收入</t>
  </si>
  <si>
    <t>　其他收入</t>
  </si>
  <si>
    <t>　　小　　計</t>
  </si>
  <si>
    <t>經常門收入合計</t>
  </si>
  <si>
    <t>支　出　明　細　表</t>
  </si>
  <si>
    <t>單位:新台幣元</t>
  </si>
  <si>
    <t>項　　           目</t>
  </si>
  <si>
    <t>經常支出%</t>
  </si>
  <si>
    <t>　業務費</t>
  </si>
  <si>
    <t>$</t>
  </si>
  <si>
    <t>　維護及報廢</t>
  </si>
  <si>
    <t>　　小　　計</t>
  </si>
  <si>
    <t>行政管理支出</t>
  </si>
  <si>
    <t>　人事費</t>
  </si>
  <si>
    <t>　退休撫恤費</t>
  </si>
  <si>
    <t>教學研究及訓導支出</t>
  </si>
  <si>
    <t>獎助學金支出</t>
  </si>
  <si>
    <t>推廣教育支出</t>
  </si>
  <si>
    <t>建教合作支出</t>
  </si>
  <si>
    <t>財務支出</t>
  </si>
  <si>
    <t>　利息費用</t>
  </si>
  <si>
    <t>其他支出</t>
  </si>
  <si>
    <t>　試務費支出</t>
  </si>
  <si>
    <t>經常門支出合計</t>
  </si>
  <si>
    <t>附表二</t>
  </si>
  <si>
    <t>董事會支出</t>
  </si>
  <si>
    <t xml:space="preserve">  交通費</t>
  </si>
  <si>
    <t xml:space="preserve">  校內獎助學金支出</t>
  </si>
  <si>
    <t>　雜項支出</t>
  </si>
  <si>
    <t xml:space="preserve">  基金收益</t>
  </si>
  <si>
    <t xml:space="preserve">  政府補助助學金</t>
  </si>
  <si>
    <t xml:space="preserve">  民間捐贈獎助學金</t>
  </si>
  <si>
    <t>資           產</t>
  </si>
  <si>
    <t xml:space="preserve">    銀行借款</t>
  </si>
  <si>
    <t>　一年內到期之長期</t>
  </si>
  <si>
    <t xml:space="preserve">  電腦實習費</t>
  </si>
  <si>
    <t xml:space="preserve">  語言實習費</t>
  </si>
  <si>
    <t xml:space="preserve">  寄宿費</t>
  </si>
  <si>
    <t xml:space="preserve">  教程實習費</t>
  </si>
  <si>
    <t>融資活動之現金流量：</t>
  </si>
  <si>
    <t>加：獎學金基金轉列銀行存款</t>
  </si>
  <si>
    <t>四(六)</t>
  </si>
  <si>
    <t>四(七)</t>
  </si>
  <si>
    <t>二、四(八)</t>
  </si>
  <si>
    <t>　權益基金</t>
  </si>
  <si>
    <t xml:space="preserve">    指定用途權益基金</t>
  </si>
  <si>
    <t>二、四(九)</t>
  </si>
  <si>
    <t>財 團 法 人 銘 傳 大 學</t>
  </si>
  <si>
    <t>財 團 法 人 銘  傳  大  學</t>
  </si>
  <si>
    <t xml:space="preserve">    一年內到期之長期銀行借款</t>
  </si>
  <si>
    <t xml:space="preserve">    推廣教育基金轉列銀行存款</t>
  </si>
  <si>
    <t xml:space="preserve">       本期現金餘絀</t>
  </si>
  <si>
    <t xml:space="preserve">  建 築 物(含預付工程款)</t>
  </si>
  <si>
    <t xml:space="preserve">  土    地(含預付土地款)</t>
  </si>
  <si>
    <t>單位：新台幣元</t>
  </si>
  <si>
    <t>單位：新台幣元</t>
  </si>
  <si>
    <t>二</t>
  </si>
  <si>
    <t>四(一)</t>
  </si>
  <si>
    <t>四(二)</t>
  </si>
  <si>
    <t>四(三)</t>
  </si>
  <si>
    <t>長期投資及基金</t>
  </si>
  <si>
    <t>七</t>
  </si>
  <si>
    <t>　  未指定用途權益基金</t>
  </si>
  <si>
    <t>　建 築 物</t>
  </si>
  <si>
    <t>　現    金</t>
  </si>
  <si>
    <t xml:space="preserve">  獎學金基金</t>
  </si>
  <si>
    <t xml:space="preserve">    學生就學基金轉列銀行存款</t>
  </si>
  <si>
    <t>加：期初現金餘額</t>
  </si>
  <si>
    <t xml:space="preserve">  減：購置固定資產付現數</t>
  </si>
  <si>
    <t>四(五)</t>
  </si>
  <si>
    <t>二、四(七)</t>
  </si>
  <si>
    <t xml:space="preserve">               製表：                         主辦會計：                           校長：                      董事長：</t>
  </si>
  <si>
    <t xml:space="preserve">      支付存出保證金付現數</t>
  </si>
  <si>
    <t xml:space="preserve">      減少代收款項付現數</t>
  </si>
  <si>
    <t xml:space="preserve">      退回存入保證金付現數</t>
  </si>
  <si>
    <t xml:space="preserve">  減：償還長期銀行借款付現數</t>
  </si>
  <si>
    <t>營運活動之現金流量：</t>
  </si>
  <si>
    <t xml:space="preserve">  處分固定資產收現數</t>
  </si>
  <si>
    <t xml:space="preserve">  增加代收款項收現數</t>
  </si>
  <si>
    <t xml:space="preserve">  收取存入保證金收現數</t>
  </si>
  <si>
    <t>期末現金餘額</t>
  </si>
  <si>
    <t>　　支付利息</t>
  </si>
  <si>
    <t xml:space="preserve"> 現　金　流　量　表</t>
  </si>
  <si>
    <t>　預付土地、工程及設備款</t>
  </si>
  <si>
    <t>附  註</t>
  </si>
  <si>
    <t xml:space="preserve">                製表：                                     主辦會計：                                         校長：                                         董事長：</t>
  </si>
  <si>
    <t xml:space="preserve">     製表：                主辦會計：                校長：                董事長：</t>
  </si>
  <si>
    <t>製表：             主辦會計：              校長：              董事長：</t>
  </si>
  <si>
    <r>
      <t xml:space="preserve">         </t>
    </r>
    <r>
      <rPr>
        <sz val="12"/>
        <rFont val="標楷體"/>
        <family val="4"/>
      </rPr>
      <t>製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表：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             </t>
    </r>
    <r>
      <rPr>
        <sz val="12"/>
        <rFont val="標楷體"/>
        <family val="4"/>
      </rPr>
      <t>　主辦會計：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　校　　長：　　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長：</t>
    </r>
  </si>
  <si>
    <r>
      <t xml:space="preserve">    </t>
    </r>
    <r>
      <rPr>
        <sz val="12"/>
        <rFont val="標楷體"/>
        <family val="4"/>
      </rPr>
      <t>製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表：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　主辦會計：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　校　　長：　　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長：</t>
    </r>
  </si>
  <si>
    <t>重大之期後事項</t>
  </si>
  <si>
    <t>九</t>
  </si>
  <si>
    <t>重大承諾事項及或有事項</t>
  </si>
  <si>
    <t>　退休撫恤費</t>
  </si>
  <si>
    <t>　退休撫恤費</t>
  </si>
  <si>
    <t>九十五年七月三十一日</t>
  </si>
  <si>
    <t>九十四學年度</t>
  </si>
  <si>
    <t>-</t>
  </si>
  <si>
    <t>民國九十五年及九十四年七月三十一日</t>
  </si>
  <si>
    <t>不產生現金流出之支出:</t>
  </si>
  <si>
    <t>不產生現金流入之收入:</t>
  </si>
  <si>
    <t xml:space="preserve">    固定資產報廢</t>
  </si>
  <si>
    <t xml:space="preserve">    固定資產處分利益</t>
  </si>
  <si>
    <t xml:space="preserve">    財務收入項下之基金收益</t>
  </si>
  <si>
    <t xml:space="preserve">        合    計</t>
  </si>
  <si>
    <t xml:space="preserve">    應付款項淨增加</t>
  </si>
  <si>
    <t xml:space="preserve">    預收款項淨增加</t>
  </si>
  <si>
    <t xml:space="preserve">    預付款項淨(增加)減少</t>
  </si>
  <si>
    <t xml:space="preserve">    材料及用品淨(增加)減少</t>
  </si>
  <si>
    <t>本年度決算數與</t>
  </si>
  <si>
    <t>本年度預算數比較</t>
  </si>
  <si>
    <t>上年度決算數比較</t>
  </si>
  <si>
    <t>-</t>
  </si>
  <si>
    <t>二、四(四)、七</t>
  </si>
  <si>
    <t>(參閱財務報表附註及附表)</t>
  </si>
  <si>
    <t>(參閱財務報表附註及附表)</t>
  </si>
  <si>
    <t>本期現金淨流入(流出)</t>
  </si>
  <si>
    <t>流動資產項目淨減少數：</t>
  </si>
  <si>
    <t>流動負債項目淨增加數：</t>
  </si>
  <si>
    <t>不影響現金流量之融資活動:</t>
  </si>
  <si>
    <t>(接次頁)</t>
  </si>
  <si>
    <t>(承前頁)</t>
  </si>
  <si>
    <t xml:space="preserve">    預付土地款轉列費用</t>
  </si>
  <si>
    <t xml:space="preserve"> </t>
  </si>
  <si>
    <t xml:space="preserve">    應收款項淨減少</t>
  </si>
  <si>
    <r>
      <t xml:space="preserve">    </t>
    </r>
    <r>
      <rPr>
        <sz val="14"/>
        <rFont val="標楷體"/>
        <family val="4"/>
      </rPr>
      <t>加：不產生現金流出之支出</t>
    </r>
  </si>
  <si>
    <r>
      <t xml:space="preserve">    </t>
    </r>
    <r>
      <rPr>
        <sz val="14"/>
        <rFont val="標楷體"/>
        <family val="4"/>
      </rPr>
      <t>減：不產生現金流入之收入</t>
    </r>
  </si>
  <si>
    <r>
      <t xml:space="preserve">    </t>
    </r>
    <r>
      <rPr>
        <sz val="14"/>
        <rFont val="標楷體"/>
        <family val="4"/>
      </rPr>
      <t>流動資產調整項目淨減少數</t>
    </r>
  </si>
  <si>
    <r>
      <t xml:space="preserve">    </t>
    </r>
    <r>
      <rPr>
        <sz val="14"/>
        <rFont val="標楷體"/>
        <family val="4"/>
      </rPr>
      <t>流動負債調整項目淨增加數</t>
    </r>
  </si>
  <si>
    <r>
      <t>　　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營運活動之淨現金流入</t>
    </r>
  </si>
  <si>
    <r>
      <t xml:space="preserve">    </t>
    </r>
    <r>
      <rPr>
        <sz val="14"/>
        <rFont val="標楷體"/>
        <family val="4"/>
      </rPr>
      <t>收回存出保證金收現數</t>
    </r>
  </si>
  <si>
    <r>
      <t>　　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投資活動之淨現金流出</t>
    </r>
  </si>
  <si>
    <r>
      <t>　　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理財活動之淨現金流出</t>
    </r>
  </si>
  <si>
    <t>-</t>
  </si>
  <si>
    <t>九十四學年度及九十三學年度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</si>
</sst>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0.00_);\(0.00\)"/>
    <numFmt numFmtId="178" formatCode="#,##0.00_);\(#,##0.00\)"/>
    <numFmt numFmtId="179" formatCode="#,##0_);[Red]\(#,##0\)"/>
    <numFmt numFmtId="180" formatCode="0_);\(0\)"/>
    <numFmt numFmtId="181" formatCode="0.0000_);\(0.0000\)"/>
    <numFmt numFmtId="182" formatCode="0.00_ "/>
    <numFmt numFmtId="183" formatCode="mmm\-yyyy"/>
    <numFmt numFmtId="184" formatCode="_-* #,##0.0_-;\-* #,##0.0_-;_-* &quot;-&quot;??_-;_-@_-"/>
    <numFmt numFmtId="185" formatCode="_-* #,##0_-;\-* #,##0_-;_-* &quot;-&quot;??_-;_-@_-"/>
    <numFmt numFmtId="186" formatCode="#,##0.00_);[Red]\(#,##0.00\)"/>
    <numFmt numFmtId="187" formatCode="000"/>
    <numFmt numFmtId="188" formatCode="#,##0_ "/>
    <numFmt numFmtId="189" formatCode="#,##0.00_ "/>
    <numFmt numFmtId="190" formatCode="#,##0.0_);[Red]\(#,##0.0\)"/>
    <numFmt numFmtId="191" formatCode="0.00_);[Red]\(0.00\)"/>
    <numFmt numFmtId="192" formatCode="#,##0.0_);\(#,##0.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</numFmts>
  <fonts count="1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13"/>
      <name val="標楷體"/>
      <family val="4"/>
    </font>
    <font>
      <u val="single"/>
      <sz val="9.6"/>
      <color indexed="36"/>
      <name val="新細明體"/>
      <family val="1"/>
    </font>
    <font>
      <u val="single"/>
      <sz val="9.6"/>
      <color indexed="12"/>
      <name val="新細明體"/>
      <family val="1"/>
    </font>
    <font>
      <sz val="11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4"/>
      <name val="新細明體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176" fontId="3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176" fontId="3" fillId="0" borderId="2" xfId="0" applyNumberFormat="1" applyFont="1" applyBorder="1" applyAlignment="1">
      <alignment/>
    </xf>
    <xf numFmtId="176" fontId="3" fillId="0" borderId="1" xfId="0" applyNumberFormat="1" applyFont="1" applyBorder="1" applyAlignment="1">
      <alignment/>
    </xf>
    <xf numFmtId="0" fontId="3" fillId="0" borderId="3" xfId="0" applyFont="1" applyBorder="1" applyAlignment="1">
      <alignment/>
    </xf>
    <xf numFmtId="176" fontId="3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176" fontId="3" fillId="0" borderId="0" xfId="0" applyNumberFormat="1" applyFont="1" applyAlignment="1">
      <alignment horizontal="center"/>
    </xf>
    <xf numFmtId="0" fontId="3" fillId="0" borderId="4" xfId="0" applyFont="1" applyBorder="1" applyAlignment="1">
      <alignment/>
    </xf>
    <xf numFmtId="176" fontId="3" fillId="0" borderId="4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76" fontId="3" fillId="0" borderId="0" xfId="0" applyNumberFormat="1" applyFont="1" applyBorder="1" applyAlignment="1">
      <alignment/>
    </xf>
    <xf numFmtId="177" fontId="3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2" xfId="0" applyFont="1" applyBorder="1" applyAlignment="1">
      <alignment/>
    </xf>
    <xf numFmtId="178" fontId="3" fillId="0" borderId="0" xfId="0" applyNumberFormat="1" applyFont="1" applyAlignment="1">
      <alignment/>
    </xf>
    <xf numFmtId="178" fontId="3" fillId="0" borderId="2" xfId="0" applyNumberFormat="1" applyFont="1" applyBorder="1" applyAlignment="1">
      <alignment/>
    </xf>
    <xf numFmtId="178" fontId="3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77" fontId="3" fillId="0" borderId="0" xfId="0" applyNumberFormat="1" applyFont="1" applyAlignment="1">
      <alignment/>
    </xf>
    <xf numFmtId="177" fontId="3" fillId="0" borderId="2" xfId="0" applyNumberFormat="1" applyFont="1" applyBorder="1" applyAlignment="1">
      <alignment/>
    </xf>
    <xf numFmtId="177" fontId="3" fillId="0" borderId="1" xfId="0" applyNumberFormat="1" applyFont="1" applyBorder="1" applyAlignment="1">
      <alignment/>
    </xf>
    <xf numFmtId="177" fontId="3" fillId="0" borderId="3" xfId="0" applyNumberFormat="1" applyFont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center"/>
    </xf>
    <xf numFmtId="177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76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indent="1"/>
    </xf>
    <xf numFmtId="177" fontId="3" fillId="0" borderId="0" xfId="0" applyNumberFormat="1" applyFont="1" applyBorder="1" applyAlignment="1">
      <alignment horizontal="right"/>
    </xf>
    <xf numFmtId="177" fontId="3" fillId="0" borderId="2" xfId="0" applyNumberFormat="1" applyFont="1" applyBorder="1" applyAlignment="1">
      <alignment horizontal="right"/>
    </xf>
    <xf numFmtId="177" fontId="3" fillId="0" borderId="1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indent="2"/>
    </xf>
    <xf numFmtId="178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185" fontId="3" fillId="0" borderId="0" xfId="15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6" fontId="3" fillId="0" borderId="2" xfId="0" applyNumberFormat="1" applyFont="1" applyBorder="1" applyAlignment="1">
      <alignment horizontal="right"/>
    </xf>
    <xf numFmtId="0" fontId="3" fillId="0" borderId="5" xfId="0" applyFont="1" applyBorder="1" applyAlignment="1">
      <alignment/>
    </xf>
    <xf numFmtId="176" fontId="3" fillId="0" borderId="5" xfId="0" applyNumberFormat="1" applyFont="1" applyBorder="1" applyAlignment="1">
      <alignment/>
    </xf>
    <xf numFmtId="177" fontId="3" fillId="0" borderId="5" xfId="0" applyNumberFormat="1" applyFont="1" applyBorder="1" applyAlignment="1">
      <alignment horizontal="right"/>
    </xf>
    <xf numFmtId="177" fontId="3" fillId="0" borderId="4" xfId="0" applyNumberFormat="1" applyFont="1" applyBorder="1" applyAlignment="1">
      <alignment horizontal="right"/>
    </xf>
    <xf numFmtId="178" fontId="3" fillId="0" borderId="4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76" fontId="8" fillId="0" borderId="0" xfId="0" applyNumberFormat="1" applyFont="1" applyAlignment="1">
      <alignment/>
    </xf>
    <xf numFmtId="176" fontId="8" fillId="0" borderId="0" xfId="0" applyNumberFormat="1" applyFont="1" applyAlignment="1">
      <alignment horizontal="center"/>
    </xf>
    <xf numFmtId="184" fontId="3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6" fontId="8" fillId="0" borderId="0" xfId="0" applyNumberFormat="1" applyFont="1" applyAlignment="1">
      <alignment/>
    </xf>
    <xf numFmtId="176" fontId="8" fillId="0" borderId="0" xfId="0" applyNumberFormat="1" applyFont="1" applyAlignment="1">
      <alignment horizontal="right"/>
    </xf>
    <xf numFmtId="0" fontId="8" fillId="0" borderId="2" xfId="0" applyFont="1" applyBorder="1" applyAlignment="1">
      <alignment/>
    </xf>
    <xf numFmtId="176" fontId="8" fillId="0" borderId="2" xfId="0" applyNumberFormat="1" applyFont="1" applyBorder="1" applyAlignment="1">
      <alignment/>
    </xf>
    <xf numFmtId="0" fontId="8" fillId="0" borderId="5" xfId="0" applyFont="1" applyBorder="1" applyAlignment="1">
      <alignment/>
    </xf>
    <xf numFmtId="176" fontId="8" fillId="0" borderId="5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6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/>
    </xf>
    <xf numFmtId="176" fontId="8" fillId="0" borderId="3" xfId="0" applyNumberFormat="1" applyFont="1" applyBorder="1" applyAlignment="1">
      <alignment/>
    </xf>
    <xf numFmtId="0" fontId="8" fillId="0" borderId="4" xfId="0" applyFont="1" applyBorder="1" applyAlignment="1">
      <alignment/>
    </xf>
    <xf numFmtId="176" fontId="8" fillId="0" borderId="4" xfId="0" applyNumberFormat="1" applyFont="1" applyBorder="1" applyAlignment="1">
      <alignment/>
    </xf>
    <xf numFmtId="0" fontId="2" fillId="0" borderId="0" xfId="0" applyFont="1" applyBorder="1" applyAlignment="1">
      <alignment/>
    </xf>
    <xf numFmtId="43" fontId="8" fillId="0" borderId="0" xfId="15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/>
    </xf>
    <xf numFmtId="179" fontId="3" fillId="0" borderId="0" xfId="0" applyNumberFormat="1" applyFont="1" applyAlignment="1">
      <alignment horizontal="right"/>
    </xf>
    <xf numFmtId="177" fontId="3" fillId="0" borderId="0" xfId="0" applyNumberFormat="1" applyFont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76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0" fontId="10" fillId="0" borderId="0" xfId="0" applyFont="1" applyAlignment="1">
      <alignment/>
    </xf>
    <xf numFmtId="176" fontId="9" fillId="0" borderId="0" xfId="0" applyNumberFormat="1" applyFont="1" applyFill="1" applyAlignment="1">
      <alignment/>
    </xf>
    <xf numFmtId="0" fontId="9" fillId="0" borderId="2" xfId="0" applyFont="1" applyBorder="1" applyAlignment="1">
      <alignment/>
    </xf>
    <xf numFmtId="176" fontId="9" fillId="0" borderId="2" xfId="0" applyNumberFormat="1" applyFont="1" applyBorder="1" applyAlignment="1">
      <alignment/>
    </xf>
    <xf numFmtId="0" fontId="9" fillId="0" borderId="0" xfId="0" applyFont="1" applyBorder="1" applyAlignment="1">
      <alignment/>
    </xf>
    <xf numFmtId="185" fontId="9" fillId="0" borderId="0" xfId="15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/>
    </xf>
    <xf numFmtId="176" fontId="9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185" fontId="9" fillId="0" borderId="1" xfId="15" applyNumberFormat="1" applyFont="1" applyBorder="1" applyAlignment="1">
      <alignment horizontal="right"/>
    </xf>
    <xf numFmtId="176" fontId="9" fillId="0" borderId="1" xfId="0" applyNumberFormat="1" applyFont="1" applyBorder="1" applyAlignment="1">
      <alignment/>
    </xf>
    <xf numFmtId="0" fontId="9" fillId="0" borderId="3" xfId="0" applyFont="1" applyBorder="1" applyAlignment="1">
      <alignment/>
    </xf>
    <xf numFmtId="176" fontId="9" fillId="0" borderId="3" xfId="0" applyNumberFormat="1" applyFont="1" applyBorder="1" applyAlignment="1">
      <alignment/>
    </xf>
    <xf numFmtId="0" fontId="11" fillId="0" borderId="0" xfId="0" applyFont="1" applyAlignment="1">
      <alignment/>
    </xf>
    <xf numFmtId="0" fontId="9" fillId="0" borderId="4" xfId="0" applyFont="1" applyBorder="1" applyAlignment="1">
      <alignment/>
    </xf>
    <xf numFmtId="176" fontId="9" fillId="0" borderId="4" xfId="0" applyNumberFormat="1" applyFont="1" applyBorder="1" applyAlignment="1">
      <alignment/>
    </xf>
    <xf numFmtId="0" fontId="10" fillId="0" borderId="4" xfId="0" applyFont="1" applyBorder="1" applyAlignment="1">
      <alignment/>
    </xf>
    <xf numFmtId="185" fontId="9" fillId="0" borderId="4" xfId="15" applyNumberFormat="1" applyFont="1" applyBorder="1" applyAlignment="1">
      <alignment/>
    </xf>
    <xf numFmtId="0" fontId="10" fillId="0" borderId="0" xfId="0" applyFont="1" applyBorder="1" applyAlignment="1">
      <alignment/>
    </xf>
    <xf numFmtId="185" fontId="9" fillId="0" borderId="0" xfId="15" applyNumberFormat="1" applyFont="1" applyBorder="1" applyAlignment="1">
      <alignment/>
    </xf>
    <xf numFmtId="0" fontId="10" fillId="0" borderId="3" xfId="0" applyFont="1" applyBorder="1" applyAlignment="1">
      <alignment/>
    </xf>
    <xf numFmtId="185" fontId="9" fillId="0" borderId="3" xfId="15" applyNumberFormat="1" applyFont="1" applyBorder="1" applyAlignment="1">
      <alignment/>
    </xf>
    <xf numFmtId="185" fontId="9" fillId="0" borderId="0" xfId="15" applyNumberFormat="1" applyFont="1" applyFill="1" applyBorder="1" applyAlignment="1">
      <alignment/>
    </xf>
    <xf numFmtId="176" fontId="9" fillId="0" borderId="0" xfId="15" applyNumberFormat="1" applyFont="1" applyBorder="1" applyAlignment="1">
      <alignment/>
    </xf>
    <xf numFmtId="176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58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76" fontId="3" fillId="0" borderId="1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76" fontId="9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workbookViewId="0" topLeftCell="A1">
      <selection activeCell="L22" sqref="L22"/>
    </sheetView>
  </sheetViews>
  <sheetFormatPr defaultColWidth="9.00390625" defaultRowHeight="16.5"/>
  <cols>
    <col min="1" max="1" width="22.375" style="59" customWidth="1"/>
    <col min="2" max="2" width="1.00390625" style="59" customWidth="1"/>
    <col min="3" max="3" width="12.00390625" style="60" customWidth="1"/>
    <col min="4" max="4" width="1.12109375" style="59" customWidth="1"/>
    <col min="5" max="5" width="1.625" style="59" customWidth="1"/>
    <col min="6" max="6" width="18.75390625" style="59" customWidth="1"/>
    <col min="7" max="7" width="1.4921875" style="59" customWidth="1"/>
    <col min="8" max="8" width="1.625" style="59" customWidth="1"/>
    <col min="9" max="9" width="18.875" style="59" customWidth="1"/>
    <col min="10" max="11" width="1.4921875" style="59" customWidth="1"/>
    <col min="12" max="12" width="16.375" style="59" customWidth="1"/>
    <col min="13" max="13" width="1.37890625" style="59" customWidth="1"/>
    <col min="14" max="14" width="21.25390625" style="59" customWidth="1"/>
    <col min="15" max="15" width="1.4921875" style="59" customWidth="1"/>
    <col min="16" max="16" width="8.625" style="60" customWidth="1"/>
    <col min="17" max="17" width="1.4921875" style="59" customWidth="1"/>
    <col min="18" max="18" width="1.625" style="59" customWidth="1"/>
    <col min="19" max="19" width="18.625" style="59" customWidth="1"/>
    <col min="20" max="20" width="1.4921875" style="59" customWidth="1"/>
    <col min="21" max="21" width="1.625" style="59" customWidth="1"/>
    <col min="22" max="22" width="19.125" style="59" customWidth="1"/>
    <col min="23" max="23" width="1.4921875" style="59" customWidth="1"/>
    <col min="24" max="24" width="1.625" style="59" customWidth="1"/>
    <col min="25" max="25" width="16.50390625" style="59" customWidth="1"/>
    <col min="26" max="16384" width="9.00390625" style="59" customWidth="1"/>
  </cols>
  <sheetData>
    <row r="1" spans="1:25" ht="15.7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</row>
    <row r="2" spans="1:25" ht="15.75">
      <c r="A2" s="60"/>
      <c r="B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5.75">
      <c r="A3" s="116" t="s">
        <v>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</row>
    <row r="4" spans="1:25" ht="15.75">
      <c r="A4" s="116" t="s">
        <v>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</row>
    <row r="5" spans="1:25" ht="19.5" customHeight="1">
      <c r="A5" s="116" t="s">
        <v>220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</row>
    <row r="6" spans="1:25" ht="19.5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 t="s">
        <v>10</v>
      </c>
    </row>
    <row r="7" spans="1:25" ht="9" customHeight="1">
      <c r="A7" s="60"/>
      <c r="B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Q7" s="60"/>
      <c r="R7" s="60"/>
      <c r="S7" s="60"/>
      <c r="T7" s="60"/>
      <c r="U7" s="60"/>
      <c r="V7" s="60"/>
      <c r="W7" s="60"/>
      <c r="X7" s="60"/>
      <c r="Y7" s="60"/>
    </row>
    <row r="8" spans="1:25" ht="15.75">
      <c r="A8" s="60"/>
      <c r="B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Q8" s="60"/>
      <c r="R8" s="60"/>
      <c r="S8" s="60"/>
      <c r="T8" s="60"/>
      <c r="U8" s="60"/>
      <c r="V8" s="60"/>
      <c r="W8" s="60"/>
      <c r="X8" s="60"/>
      <c r="Y8" s="60" t="s">
        <v>176</v>
      </c>
    </row>
    <row r="9" ht="6" customHeight="1"/>
    <row r="10" spans="1:25" ht="15.75">
      <c r="A10" s="64" t="s">
        <v>154</v>
      </c>
      <c r="B10" s="65"/>
      <c r="C10" s="64" t="s">
        <v>206</v>
      </c>
      <c r="E10" s="117" t="s">
        <v>217</v>
      </c>
      <c r="F10" s="117"/>
      <c r="H10" s="117" t="s">
        <v>92</v>
      </c>
      <c r="I10" s="117"/>
      <c r="K10" s="118" t="s">
        <v>12</v>
      </c>
      <c r="L10" s="118"/>
      <c r="N10" s="64" t="s">
        <v>0</v>
      </c>
      <c r="O10" s="65"/>
      <c r="P10" s="64" t="s">
        <v>206</v>
      </c>
      <c r="R10" s="117" t="s">
        <v>217</v>
      </c>
      <c r="S10" s="117"/>
      <c r="U10" s="117" t="s">
        <v>92</v>
      </c>
      <c r="V10" s="117"/>
      <c r="X10" s="118" t="s">
        <v>12</v>
      </c>
      <c r="Y10" s="118"/>
    </row>
    <row r="11" spans="1:16" ht="15.75">
      <c r="A11" s="59" t="s">
        <v>1</v>
      </c>
      <c r="C11" s="60" t="s">
        <v>178</v>
      </c>
      <c r="N11" s="59" t="s">
        <v>2</v>
      </c>
      <c r="P11" s="60" t="s">
        <v>178</v>
      </c>
    </row>
    <row r="12" spans="1:25" ht="15.75">
      <c r="A12" s="59" t="s">
        <v>186</v>
      </c>
      <c r="C12" s="60" t="s">
        <v>179</v>
      </c>
      <c r="E12" s="59" t="s">
        <v>3</v>
      </c>
      <c r="F12" s="66">
        <f>440000+1146539817</f>
        <v>1146979817</v>
      </c>
      <c r="H12" s="59" t="s">
        <v>11</v>
      </c>
      <c r="I12" s="66">
        <v>1872013129</v>
      </c>
      <c r="K12" s="59" t="s">
        <v>3</v>
      </c>
      <c r="L12" s="66">
        <f>F12-I12</f>
        <v>-725033312</v>
      </c>
      <c r="N12" s="59" t="s">
        <v>98</v>
      </c>
      <c r="P12" s="60" t="s">
        <v>191</v>
      </c>
      <c r="R12" s="59" t="s">
        <v>3</v>
      </c>
      <c r="S12" s="67">
        <v>55174466</v>
      </c>
      <c r="U12" s="59" t="s">
        <v>11</v>
      </c>
      <c r="V12" s="67">
        <v>54408240</v>
      </c>
      <c r="X12" s="59" t="s">
        <v>3</v>
      </c>
      <c r="Y12" s="66">
        <f>S12-V12</f>
        <v>766226</v>
      </c>
    </row>
    <row r="13" spans="1:25" ht="15.75">
      <c r="A13" s="59" t="s">
        <v>95</v>
      </c>
      <c r="C13" s="60" t="s">
        <v>180</v>
      </c>
      <c r="F13" s="66">
        <v>2673852</v>
      </c>
      <c r="I13" s="66">
        <v>5016814</v>
      </c>
      <c r="L13" s="66">
        <f>F13-I13</f>
        <v>-2342962</v>
      </c>
      <c r="N13" s="59" t="s">
        <v>99</v>
      </c>
      <c r="P13" s="60" t="s">
        <v>163</v>
      </c>
      <c r="S13" s="66">
        <v>52461023</v>
      </c>
      <c r="V13" s="66">
        <v>24517384</v>
      </c>
      <c r="Y13" s="66">
        <f>S13-V13</f>
        <v>27943639</v>
      </c>
    </row>
    <row r="14" spans="1:25" ht="15.75">
      <c r="A14" s="59" t="s">
        <v>94</v>
      </c>
      <c r="C14" s="60" t="s">
        <v>181</v>
      </c>
      <c r="F14" s="66">
        <v>8684502</v>
      </c>
      <c r="I14" s="66">
        <v>8389931</v>
      </c>
      <c r="L14" s="66">
        <f>F14-I14</f>
        <v>294571</v>
      </c>
      <c r="N14" s="59" t="s">
        <v>100</v>
      </c>
      <c r="S14" s="66">
        <v>18055100</v>
      </c>
      <c r="V14" s="66">
        <v>17048491</v>
      </c>
      <c r="Y14" s="66">
        <f>S14-V14</f>
        <v>1006609</v>
      </c>
    </row>
    <row r="15" spans="1:25" ht="15.75">
      <c r="A15" s="59" t="s">
        <v>93</v>
      </c>
      <c r="F15" s="66">
        <v>3609258</v>
      </c>
      <c r="I15" s="66">
        <v>3100982</v>
      </c>
      <c r="L15" s="66">
        <f>F15-I15</f>
        <v>508276</v>
      </c>
      <c r="N15" s="59" t="s">
        <v>156</v>
      </c>
      <c r="P15" s="60" t="s">
        <v>164</v>
      </c>
      <c r="S15" s="66"/>
      <c r="V15" s="66"/>
      <c r="Y15" s="66"/>
    </row>
    <row r="16" spans="1:25" ht="15.75">
      <c r="A16" s="59" t="s">
        <v>13</v>
      </c>
      <c r="E16" s="68"/>
      <c r="F16" s="69">
        <f>SUM(F12:F15)</f>
        <v>1161947429</v>
      </c>
      <c r="H16" s="68"/>
      <c r="I16" s="69">
        <f>SUM(I12:I15)</f>
        <v>1888520856</v>
      </c>
      <c r="K16" s="68"/>
      <c r="L16" s="69">
        <f>SUM(L12:L15)</f>
        <v>-726573427</v>
      </c>
      <c r="N16" s="59" t="s">
        <v>155</v>
      </c>
      <c r="S16" s="66">
        <v>92298750</v>
      </c>
      <c r="V16" s="66">
        <v>92298750</v>
      </c>
      <c r="Y16" s="62" t="s">
        <v>255</v>
      </c>
    </row>
    <row r="17" spans="6:25" ht="15.75">
      <c r="F17" s="66"/>
      <c r="I17" s="66"/>
      <c r="L17" s="66"/>
      <c r="N17" s="59" t="s">
        <v>21</v>
      </c>
      <c r="R17" s="70"/>
      <c r="S17" s="71">
        <f>SUM(S12:S16)</f>
        <v>217989339</v>
      </c>
      <c r="U17" s="70"/>
      <c r="V17" s="71">
        <f>SUM(V12:V16)</f>
        <v>188272865</v>
      </c>
      <c r="X17" s="70"/>
      <c r="Y17" s="71">
        <f>SUM(Y12:Y16)</f>
        <v>29716474</v>
      </c>
    </row>
    <row r="18" spans="18:25" ht="15.75">
      <c r="R18" s="73"/>
      <c r="S18" s="72"/>
      <c r="T18" s="73"/>
      <c r="U18" s="73"/>
      <c r="V18" s="72"/>
      <c r="W18" s="73"/>
      <c r="X18" s="73"/>
      <c r="Y18" s="72"/>
    </row>
    <row r="19" spans="1:25" ht="15.75">
      <c r="A19" s="59" t="s">
        <v>182</v>
      </c>
      <c r="C19" s="60" t="s">
        <v>178</v>
      </c>
      <c r="E19" s="73"/>
      <c r="F19" s="72"/>
      <c r="G19" s="73"/>
      <c r="H19" s="73"/>
      <c r="I19" s="72"/>
      <c r="J19" s="73"/>
      <c r="K19" s="73"/>
      <c r="L19" s="72"/>
      <c r="N19" s="59" t="s">
        <v>4</v>
      </c>
      <c r="R19" s="73"/>
      <c r="S19" s="72"/>
      <c r="T19" s="73"/>
      <c r="U19" s="73"/>
      <c r="V19" s="72"/>
      <c r="W19" s="73"/>
      <c r="X19" s="73"/>
      <c r="Y19" s="72"/>
    </row>
    <row r="20" spans="1:25" ht="15.75">
      <c r="A20" s="59" t="s">
        <v>187</v>
      </c>
      <c r="E20" s="73"/>
      <c r="F20" s="74">
        <v>5046137</v>
      </c>
      <c r="G20" s="73"/>
      <c r="H20" s="73"/>
      <c r="I20" s="74">
        <v>3542414</v>
      </c>
      <c r="J20" s="73"/>
      <c r="K20" s="73"/>
      <c r="L20" s="74">
        <f>F20-I20</f>
        <v>1503723</v>
      </c>
      <c r="N20" s="59" t="s">
        <v>101</v>
      </c>
      <c r="P20" s="60" t="s">
        <v>192</v>
      </c>
      <c r="S20" s="66">
        <v>816179402</v>
      </c>
      <c r="V20" s="66">
        <v>908478152</v>
      </c>
      <c r="Y20" s="66">
        <f>S20-V20</f>
        <v>-92298750</v>
      </c>
    </row>
    <row r="21" spans="5:25" ht="15.75">
      <c r="E21" s="73"/>
      <c r="F21" s="81"/>
      <c r="G21" s="73"/>
      <c r="H21" s="73"/>
      <c r="I21" s="72"/>
      <c r="J21" s="73"/>
      <c r="K21" s="73"/>
      <c r="L21" s="72"/>
      <c r="S21" s="66"/>
      <c r="V21" s="66"/>
      <c r="Y21" s="66"/>
    </row>
    <row r="22" spans="5:25" ht="15.75">
      <c r="E22" s="73"/>
      <c r="F22" s="72"/>
      <c r="G22" s="73"/>
      <c r="H22" s="73"/>
      <c r="I22" s="72"/>
      <c r="J22" s="73"/>
      <c r="K22" s="73"/>
      <c r="L22" s="72"/>
      <c r="N22" s="59" t="s">
        <v>5</v>
      </c>
      <c r="S22" s="66"/>
      <c r="V22" s="66"/>
      <c r="Y22" s="66"/>
    </row>
    <row r="23" spans="1:25" ht="15.75">
      <c r="A23" s="59" t="s">
        <v>96</v>
      </c>
      <c r="C23" s="60" t="s">
        <v>235</v>
      </c>
      <c r="F23" s="66"/>
      <c r="I23" s="66"/>
      <c r="L23" s="66"/>
      <c r="N23" s="59" t="s">
        <v>22</v>
      </c>
      <c r="S23" s="66">
        <v>4009368</v>
      </c>
      <c r="V23" s="66">
        <v>4008879</v>
      </c>
      <c r="Y23" s="74">
        <f>S23-V23</f>
        <v>489</v>
      </c>
    </row>
    <row r="24" spans="1:25" ht="15.75">
      <c r="A24" s="59" t="s">
        <v>14</v>
      </c>
      <c r="F24" s="66">
        <v>890770552</v>
      </c>
      <c r="I24" s="66">
        <v>223638480</v>
      </c>
      <c r="L24" s="72">
        <f aca="true" t="shared" si="0" ref="L24:L29">F24-I24</f>
        <v>667132072</v>
      </c>
      <c r="N24" s="59" t="s">
        <v>23</v>
      </c>
      <c r="R24" s="68"/>
      <c r="S24" s="69">
        <f>SUM(S17,S20,S23)</f>
        <v>1038178109</v>
      </c>
      <c r="U24" s="68"/>
      <c r="V24" s="69">
        <f>SUM(V17,V20,V23)</f>
        <v>1100759896</v>
      </c>
      <c r="X24" s="68"/>
      <c r="Y24" s="69">
        <f>SUM(Y17,Y20,Y23)</f>
        <v>-62581787</v>
      </c>
    </row>
    <row r="25" spans="1:25" ht="15.75">
      <c r="A25" s="59" t="s">
        <v>17</v>
      </c>
      <c r="E25" s="73"/>
      <c r="F25" s="72">
        <v>165762690</v>
      </c>
      <c r="G25" s="73"/>
      <c r="H25" s="73"/>
      <c r="I25" s="72">
        <v>165762690</v>
      </c>
      <c r="J25" s="73"/>
      <c r="K25" s="73"/>
      <c r="L25" s="115" t="s">
        <v>79</v>
      </c>
      <c r="N25" s="73"/>
      <c r="O25" s="73"/>
      <c r="P25" s="65"/>
      <c r="Q25" s="73"/>
      <c r="R25" s="70"/>
      <c r="S25" s="71"/>
      <c r="T25" s="73"/>
      <c r="U25" s="70"/>
      <c r="V25" s="71"/>
      <c r="W25" s="73"/>
      <c r="X25" s="70"/>
      <c r="Y25" s="71"/>
    </row>
    <row r="26" spans="1:25" ht="15.75">
      <c r="A26" s="59" t="s">
        <v>185</v>
      </c>
      <c r="F26" s="66">
        <v>2649225045</v>
      </c>
      <c r="I26" s="66">
        <v>2401920750</v>
      </c>
      <c r="L26" s="72">
        <f t="shared" si="0"/>
        <v>247304295</v>
      </c>
      <c r="N26" s="59" t="s">
        <v>51</v>
      </c>
      <c r="S26" s="66"/>
      <c r="V26" s="66"/>
      <c r="Y26" s="66"/>
    </row>
    <row r="27" spans="1:25" ht="15.75">
      <c r="A27" s="59" t="s">
        <v>15</v>
      </c>
      <c r="F27" s="66">
        <v>1135366134</v>
      </c>
      <c r="I27" s="66">
        <v>991833820</v>
      </c>
      <c r="L27" s="72">
        <f t="shared" si="0"/>
        <v>143532314</v>
      </c>
      <c r="N27" s="59" t="s">
        <v>166</v>
      </c>
      <c r="P27" s="60" t="s">
        <v>165</v>
      </c>
      <c r="S27" s="66"/>
      <c r="V27" s="66"/>
      <c r="Y27" s="66"/>
    </row>
    <row r="28" spans="1:25" ht="15.75">
      <c r="A28" s="59" t="s">
        <v>16</v>
      </c>
      <c r="F28" s="66">
        <v>337716647</v>
      </c>
      <c r="I28" s="66">
        <v>294959898</v>
      </c>
      <c r="L28" s="72">
        <f t="shared" si="0"/>
        <v>42756749</v>
      </c>
      <c r="N28" s="59" t="s">
        <v>167</v>
      </c>
      <c r="S28" s="66">
        <v>5046137</v>
      </c>
      <c r="V28" s="66">
        <v>3542414</v>
      </c>
      <c r="Y28" s="66">
        <f>S28-V28</f>
        <v>1503723</v>
      </c>
    </row>
    <row r="29" spans="1:25" ht="15.75">
      <c r="A29" s="59" t="s">
        <v>50</v>
      </c>
      <c r="E29" s="75"/>
      <c r="F29" s="74">
        <v>311001584</v>
      </c>
      <c r="H29" s="75"/>
      <c r="I29" s="74">
        <v>375060008</v>
      </c>
      <c r="K29" s="75"/>
      <c r="L29" s="74">
        <f t="shared" si="0"/>
        <v>-64058424</v>
      </c>
      <c r="N29" s="59" t="s">
        <v>184</v>
      </c>
      <c r="S29" s="66">
        <v>4453175464</v>
      </c>
      <c r="V29" s="67">
        <v>4229588446</v>
      </c>
      <c r="Y29" s="66">
        <f>S29-V29</f>
        <v>223587018</v>
      </c>
    </row>
    <row r="30" spans="1:25" ht="15.75">
      <c r="A30" s="59" t="s">
        <v>18</v>
      </c>
      <c r="F30" s="66">
        <f>SUM(F24:F29)</f>
        <v>5489842652</v>
      </c>
      <c r="I30" s="66">
        <f>SUM(I24:I29)</f>
        <v>4453175646</v>
      </c>
      <c r="L30" s="66">
        <f>SUM(L24:L29)</f>
        <v>1036667006</v>
      </c>
      <c r="N30" s="59" t="s">
        <v>102</v>
      </c>
      <c r="P30" s="60" t="s">
        <v>168</v>
      </c>
      <c r="S30" s="66">
        <v>1064394189</v>
      </c>
      <c r="V30" s="66">
        <v>879284594</v>
      </c>
      <c r="Y30" s="66">
        <f>S30-V30</f>
        <v>185109595</v>
      </c>
    </row>
    <row r="31" spans="1:25" ht="15.75">
      <c r="A31" s="59" t="s">
        <v>205</v>
      </c>
      <c r="F31" s="66">
        <f>123552370+1406877+136419456</f>
        <v>261378703</v>
      </c>
      <c r="I31" s="66">
        <v>276019270</v>
      </c>
      <c r="L31" s="72">
        <f>F31-I31</f>
        <v>-14640567</v>
      </c>
      <c r="N31" s="59" t="s">
        <v>24</v>
      </c>
      <c r="S31" s="66">
        <v>359136972</v>
      </c>
      <c r="V31" s="66">
        <v>408700336</v>
      </c>
      <c r="Y31" s="66">
        <f>S31-V31</f>
        <v>-49563364</v>
      </c>
    </row>
    <row r="32" spans="1:25" ht="15.75">
      <c r="A32" s="59" t="s">
        <v>19</v>
      </c>
      <c r="E32" s="68"/>
      <c r="F32" s="69">
        <f>SUM(F30:F31)</f>
        <v>5751221355</v>
      </c>
      <c r="H32" s="68"/>
      <c r="I32" s="69">
        <f>SUM(I30:I31)</f>
        <v>4729194916</v>
      </c>
      <c r="K32" s="68"/>
      <c r="L32" s="69">
        <f>SUM(L30:L31)</f>
        <v>1022026439</v>
      </c>
      <c r="N32" s="59" t="s">
        <v>6</v>
      </c>
      <c r="R32" s="68"/>
      <c r="S32" s="69">
        <f>SUM(S27:S31)</f>
        <v>5881752762</v>
      </c>
      <c r="U32" s="68"/>
      <c r="V32" s="69">
        <f>SUM(V27:V31)</f>
        <v>5521115790</v>
      </c>
      <c r="X32" s="68"/>
      <c r="Y32" s="69">
        <f>SUM(Y27:Y31)</f>
        <v>360636972</v>
      </c>
    </row>
    <row r="33" spans="18:25" ht="15.75">
      <c r="R33" s="70"/>
      <c r="S33" s="71"/>
      <c r="U33" s="70"/>
      <c r="V33" s="71"/>
      <c r="X33" s="70"/>
      <c r="Y33" s="71"/>
    </row>
    <row r="34" spans="1:25" ht="5.25" customHeight="1">
      <c r="A34" s="73"/>
      <c r="B34" s="73"/>
      <c r="C34" s="65"/>
      <c r="D34" s="73"/>
      <c r="E34" s="73"/>
      <c r="F34" s="72"/>
      <c r="G34" s="73"/>
      <c r="H34" s="73"/>
      <c r="I34" s="72"/>
      <c r="J34" s="73"/>
      <c r="K34" s="73"/>
      <c r="L34" s="72"/>
      <c r="Q34" s="73"/>
      <c r="R34" s="73"/>
      <c r="S34" s="72"/>
      <c r="T34" s="73"/>
      <c r="U34" s="73"/>
      <c r="V34" s="72"/>
      <c r="W34" s="73"/>
      <c r="X34" s="73"/>
      <c r="Y34" s="72"/>
    </row>
    <row r="35" spans="1:25" ht="19.5" customHeight="1">
      <c r="A35" s="59" t="s">
        <v>7</v>
      </c>
      <c r="F35" s="66"/>
      <c r="I35" s="66"/>
      <c r="L35" s="66"/>
      <c r="N35" s="59" t="s">
        <v>214</v>
      </c>
      <c r="P35" s="60" t="s">
        <v>183</v>
      </c>
      <c r="Q35" s="73"/>
      <c r="R35" s="73"/>
      <c r="S35" s="72"/>
      <c r="T35" s="73"/>
      <c r="U35" s="73"/>
      <c r="V35" s="72"/>
      <c r="W35" s="73"/>
      <c r="X35" s="73"/>
      <c r="Y35" s="72"/>
    </row>
    <row r="36" spans="6:25" ht="6" customHeight="1">
      <c r="F36" s="66"/>
      <c r="I36" s="66"/>
      <c r="L36" s="66"/>
      <c r="N36" s="120" t="s">
        <v>212</v>
      </c>
      <c r="P36" s="116" t="s">
        <v>213</v>
      </c>
      <c r="S36" s="66"/>
      <c r="V36" s="66"/>
      <c r="Y36" s="66"/>
    </row>
    <row r="37" spans="1:25" ht="16.5" customHeight="1">
      <c r="A37" s="59" t="s">
        <v>97</v>
      </c>
      <c r="F37" s="66">
        <v>1715950</v>
      </c>
      <c r="I37" s="66">
        <v>617500</v>
      </c>
      <c r="L37" s="72">
        <f>F37-I37</f>
        <v>1098450</v>
      </c>
      <c r="N37" s="120"/>
      <c r="P37" s="116"/>
      <c r="S37" s="66"/>
      <c r="V37" s="66"/>
      <c r="Y37" s="66"/>
    </row>
    <row r="38" spans="1:25" ht="26.25" customHeight="1" thickBot="1">
      <c r="A38" s="59" t="s">
        <v>20</v>
      </c>
      <c r="E38" s="76" t="s">
        <v>3</v>
      </c>
      <c r="F38" s="77">
        <f>SUM(F37,F32,F20,F16)</f>
        <v>6919930871</v>
      </c>
      <c r="H38" s="76" t="s">
        <v>11</v>
      </c>
      <c r="I38" s="77">
        <f>SUM(I37,I32,I20,I16)</f>
        <v>6621875686</v>
      </c>
      <c r="K38" s="76" t="s">
        <v>3</v>
      </c>
      <c r="L38" s="77">
        <f>SUM(L37,L32,L20,L16)</f>
        <v>298055185</v>
      </c>
      <c r="N38" s="59" t="s">
        <v>52</v>
      </c>
      <c r="R38" s="78" t="s">
        <v>3</v>
      </c>
      <c r="S38" s="79">
        <f>SUM(S24,S32)</f>
        <v>6919930871</v>
      </c>
      <c r="U38" s="78" t="s">
        <v>11</v>
      </c>
      <c r="V38" s="79">
        <v>6621875686</v>
      </c>
      <c r="X38" s="78" t="s">
        <v>3</v>
      </c>
      <c r="Y38" s="79">
        <f>SUM(Y24,Y32)</f>
        <v>298055185</v>
      </c>
    </row>
    <row r="39" spans="5:25" ht="16.5" thickTop="1">
      <c r="E39" s="73"/>
      <c r="F39" s="72"/>
      <c r="H39" s="73"/>
      <c r="I39" s="72"/>
      <c r="K39" s="73"/>
      <c r="L39" s="72"/>
      <c r="R39" s="73"/>
      <c r="S39" s="72"/>
      <c r="U39" s="73"/>
      <c r="V39" s="72"/>
      <c r="X39" s="73"/>
      <c r="Y39" s="72"/>
    </row>
    <row r="40" ht="15.75">
      <c r="M40" s="62"/>
    </row>
    <row r="41" spans="1:25" ht="15.75">
      <c r="A41" s="119" t="s">
        <v>236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</row>
    <row r="42" spans="1:25" ht="15.7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ht="16.5" customHeight="1"/>
    <row r="44" spans="1:25" ht="15.75">
      <c r="A44" s="61" t="s">
        <v>207</v>
      </c>
      <c r="B44" s="61"/>
      <c r="C44" s="62"/>
      <c r="D44" s="61"/>
      <c r="E44" s="61"/>
      <c r="F44" s="61"/>
      <c r="G44" s="61"/>
      <c r="H44" s="61"/>
      <c r="I44" s="61"/>
      <c r="J44" s="61"/>
      <c r="K44" s="61"/>
      <c r="L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</row>
    <row r="45" spans="6:25" ht="15.75">
      <c r="F45" s="66"/>
      <c r="I45" s="66"/>
      <c r="L45" s="66"/>
      <c r="S45" s="66"/>
      <c r="V45" s="66"/>
      <c r="Y45" s="66"/>
    </row>
  </sheetData>
  <mergeCells count="14">
    <mergeCell ref="A41:Y41"/>
    <mergeCell ref="E10:F10"/>
    <mergeCell ref="A6:Y6"/>
    <mergeCell ref="N36:N37"/>
    <mergeCell ref="P36:P37"/>
    <mergeCell ref="A1:Y1"/>
    <mergeCell ref="A4:Y4"/>
    <mergeCell ref="A5:Y5"/>
    <mergeCell ref="R10:S10"/>
    <mergeCell ref="U10:V10"/>
    <mergeCell ref="X10:Y10"/>
    <mergeCell ref="K10:L10"/>
    <mergeCell ref="H10:I10"/>
    <mergeCell ref="A3:Y3"/>
  </mergeCells>
  <printOptions horizontalCentered="1"/>
  <pageMargins left="0.15748031496062992" right="0.15748031496062992" top="0.5118110236220472" bottom="0.6299212598425197" header="0.31496062992125984" footer="0.4724409448818898"/>
  <pageSetup fitToHeight="1" fitToWidth="1" horizontalDpi="600" verticalDpi="600" orientation="landscape" paperSize="9" scale="73" r:id="rId1"/>
  <headerFooter alignWithMargins="0">
    <oddFooter>&amp;C4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41"/>
  <sheetViews>
    <sheetView workbookViewId="0" topLeftCell="A1">
      <selection activeCell="A9" sqref="A9"/>
    </sheetView>
  </sheetViews>
  <sheetFormatPr defaultColWidth="9.00390625" defaultRowHeight="16.5"/>
  <cols>
    <col min="1" max="1" width="25.625" style="1" customWidth="1"/>
    <col min="2" max="3" width="1.4921875" style="1" customWidth="1"/>
    <col min="4" max="4" width="17.125" style="1" customWidth="1"/>
    <col min="5" max="6" width="1.75390625" style="1" customWidth="1"/>
    <col min="7" max="7" width="17.125" style="1" customWidth="1"/>
    <col min="8" max="9" width="1.75390625" style="1" customWidth="1"/>
    <col min="10" max="10" width="16.125" style="1" customWidth="1"/>
    <col min="11" max="12" width="1.4921875" style="1" customWidth="1"/>
    <col min="13" max="13" width="15.75390625" style="1" customWidth="1"/>
    <col min="14" max="14" width="1.4921875" style="1" customWidth="1"/>
    <col min="15" max="15" width="8.50390625" style="1" customWidth="1"/>
    <col min="16" max="17" width="1.4921875" style="1" customWidth="1"/>
    <col min="18" max="18" width="15.875" style="1" customWidth="1"/>
    <col min="19" max="19" width="1.4921875" style="1" customWidth="1"/>
    <col min="20" max="20" width="8.50390625" style="1" customWidth="1"/>
    <col min="21" max="16384" width="9.00390625" style="1" customWidth="1"/>
  </cols>
  <sheetData>
    <row r="2" spans="1:20" ht="16.5">
      <c r="A2" s="124" t="s">
        <v>169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ht="3" customHeight="1"/>
    <row r="4" spans="1:20" ht="16.5">
      <c r="A4" s="124" t="s">
        <v>32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</row>
    <row r="5" ht="3" customHeight="1"/>
    <row r="6" spans="1:20" ht="16.5">
      <c r="A6" s="124" t="s">
        <v>256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</row>
    <row r="7" spans="1:20" ht="2.2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16.5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</row>
    <row r="9" spans="1:20" ht="15" customHeight="1">
      <c r="A9" s="20"/>
      <c r="B9" s="20"/>
      <c r="C9" s="20"/>
      <c r="D9" s="21"/>
      <c r="E9" s="20"/>
      <c r="F9" s="20"/>
      <c r="G9" s="21"/>
      <c r="H9" s="20"/>
      <c r="I9" s="20"/>
      <c r="J9" s="21"/>
      <c r="T9" s="15" t="s">
        <v>177</v>
      </c>
    </row>
    <row r="10" spans="1:20" ht="7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6.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22" t="s">
        <v>231</v>
      </c>
      <c r="M11" s="122"/>
      <c r="N11" s="122"/>
      <c r="O11" s="122"/>
      <c r="P11" s="19"/>
      <c r="Q11" s="122" t="s">
        <v>231</v>
      </c>
      <c r="R11" s="122"/>
      <c r="S11" s="122"/>
      <c r="T11" s="122"/>
    </row>
    <row r="12" spans="1:20" ht="16.5">
      <c r="A12" s="16"/>
      <c r="B12" s="16"/>
      <c r="C12" s="122" t="s">
        <v>218</v>
      </c>
      <c r="D12" s="122"/>
      <c r="E12" s="16"/>
      <c r="F12" s="122" t="s">
        <v>218</v>
      </c>
      <c r="G12" s="122"/>
      <c r="H12" s="16"/>
      <c r="I12" s="126" t="s">
        <v>91</v>
      </c>
      <c r="J12" s="126"/>
      <c r="K12" s="16"/>
      <c r="L12" s="125" t="s">
        <v>232</v>
      </c>
      <c r="M12" s="125"/>
      <c r="N12" s="125"/>
      <c r="O12" s="125"/>
      <c r="P12" s="19"/>
      <c r="Q12" s="125" t="s">
        <v>233</v>
      </c>
      <c r="R12" s="125"/>
      <c r="S12" s="125"/>
      <c r="T12" s="125"/>
    </row>
    <row r="13" spans="1:20" ht="16.5">
      <c r="A13" s="14" t="s">
        <v>28</v>
      </c>
      <c r="B13" s="16"/>
      <c r="C13" s="125" t="s">
        <v>103</v>
      </c>
      <c r="D13" s="125"/>
      <c r="E13" s="16"/>
      <c r="F13" s="125" t="s">
        <v>29</v>
      </c>
      <c r="G13" s="125"/>
      <c r="H13" s="16"/>
      <c r="I13" s="125" t="s">
        <v>29</v>
      </c>
      <c r="J13" s="125"/>
      <c r="K13" s="16"/>
      <c r="L13" s="125" t="s">
        <v>30</v>
      </c>
      <c r="M13" s="125"/>
      <c r="N13" s="16"/>
      <c r="O13" s="22" t="s">
        <v>31</v>
      </c>
      <c r="P13" s="16"/>
      <c r="Q13" s="125" t="s">
        <v>30</v>
      </c>
      <c r="R13" s="125"/>
      <c r="S13" s="16"/>
      <c r="T13" s="22" t="s">
        <v>31</v>
      </c>
    </row>
    <row r="14" spans="1:20" ht="16.5">
      <c r="A14" s="1" t="s">
        <v>25</v>
      </c>
      <c r="B14" s="20"/>
      <c r="C14" s="20"/>
      <c r="D14" s="4"/>
      <c r="E14" s="20"/>
      <c r="F14" s="20"/>
      <c r="G14" s="4"/>
      <c r="H14" s="20"/>
      <c r="I14" s="20"/>
      <c r="J14" s="4"/>
      <c r="M14" s="4"/>
      <c r="O14" s="26"/>
      <c r="R14" s="4"/>
      <c r="T14" s="26"/>
    </row>
    <row r="15" spans="1:20" ht="16.5">
      <c r="A15" s="1" t="s">
        <v>33</v>
      </c>
      <c r="B15" s="20"/>
      <c r="C15" s="23" t="s">
        <v>48</v>
      </c>
      <c r="D15" s="4">
        <v>1610332280</v>
      </c>
      <c r="E15" s="20"/>
      <c r="F15" s="23" t="s">
        <v>48</v>
      </c>
      <c r="G15" s="4">
        <v>1660221316</v>
      </c>
      <c r="H15" s="20"/>
      <c r="I15" s="23" t="s">
        <v>48</v>
      </c>
      <c r="J15" s="4">
        <v>1635344337</v>
      </c>
      <c r="L15" s="2" t="s">
        <v>48</v>
      </c>
      <c r="M15" s="4">
        <f aca="true" t="shared" si="0" ref="M15:M20">G15-D15</f>
        <v>49889036</v>
      </c>
      <c r="O15" s="26">
        <f>M15/D15*100</f>
        <v>3.098058495107606</v>
      </c>
      <c r="Q15" s="2" t="s">
        <v>48</v>
      </c>
      <c r="R15" s="4">
        <f aca="true" t="shared" si="1" ref="R15:R20">G15-J15</f>
        <v>24876979</v>
      </c>
      <c r="T15" s="26">
        <f>R15/J15*100</f>
        <v>1.5212073957241459</v>
      </c>
    </row>
    <row r="16" spans="1:20" ht="16.5">
      <c r="A16" s="1" t="s">
        <v>34</v>
      </c>
      <c r="B16" s="20"/>
      <c r="C16" s="20"/>
      <c r="D16" s="4">
        <v>11500000</v>
      </c>
      <c r="E16" s="20"/>
      <c r="F16" s="20"/>
      <c r="G16" s="4">
        <v>19725599</v>
      </c>
      <c r="H16" s="20"/>
      <c r="I16" s="20"/>
      <c r="J16" s="4">
        <v>20604716</v>
      </c>
      <c r="M16" s="4">
        <f t="shared" si="0"/>
        <v>8225599</v>
      </c>
      <c r="O16" s="26">
        <f aca="true" t="shared" si="2" ref="O16:O21">M16/D16*100</f>
        <v>71.52694782608697</v>
      </c>
      <c r="R16" s="4">
        <f t="shared" si="1"/>
        <v>-879117</v>
      </c>
      <c r="T16" s="26">
        <f aca="true" t="shared" si="3" ref="T16:T33">R16/J16*100</f>
        <v>-4.266581495226627</v>
      </c>
    </row>
    <row r="17" spans="1:20" ht="16.5">
      <c r="A17" s="1" t="s">
        <v>35</v>
      </c>
      <c r="B17" s="20"/>
      <c r="C17" s="20"/>
      <c r="D17" s="4">
        <v>38050000</v>
      </c>
      <c r="E17" s="20"/>
      <c r="F17" s="20"/>
      <c r="G17" s="4">
        <v>61447307</v>
      </c>
      <c r="H17" s="20"/>
      <c r="I17" s="20"/>
      <c r="J17" s="4">
        <v>58191577</v>
      </c>
      <c r="M17" s="4">
        <f t="shared" si="0"/>
        <v>23397307</v>
      </c>
      <c r="O17" s="26">
        <f t="shared" si="2"/>
        <v>61.49095137976347</v>
      </c>
      <c r="R17" s="4">
        <f t="shared" si="1"/>
        <v>3255730</v>
      </c>
      <c r="T17" s="26">
        <f t="shared" si="3"/>
        <v>5.594847515474619</v>
      </c>
    </row>
    <row r="18" spans="1:20" ht="16.5">
      <c r="A18" s="1" t="s">
        <v>36</v>
      </c>
      <c r="B18" s="20"/>
      <c r="C18" s="20"/>
      <c r="D18" s="4">
        <v>130000000</v>
      </c>
      <c r="E18" s="20"/>
      <c r="F18" s="20"/>
      <c r="G18" s="4">
        <v>211137433</v>
      </c>
      <c r="H18" s="20"/>
      <c r="I18" s="20"/>
      <c r="J18" s="4">
        <v>187791730</v>
      </c>
      <c r="M18" s="4">
        <f t="shared" si="0"/>
        <v>81137433</v>
      </c>
      <c r="O18" s="26">
        <f t="shared" si="2"/>
        <v>62.41341</v>
      </c>
      <c r="R18" s="4">
        <f t="shared" si="1"/>
        <v>23345703</v>
      </c>
      <c r="T18" s="26">
        <f t="shared" si="3"/>
        <v>12.431699202089463</v>
      </c>
    </row>
    <row r="19" spans="1:20" ht="16.5">
      <c r="A19" s="1" t="s">
        <v>37</v>
      </c>
      <c r="B19" s="20"/>
      <c r="C19" s="20"/>
      <c r="D19" s="4">
        <v>25500000</v>
      </c>
      <c r="E19" s="20"/>
      <c r="F19" s="20"/>
      <c r="G19" s="4">
        <v>27701521</v>
      </c>
      <c r="H19" s="20"/>
      <c r="I19" s="20"/>
      <c r="J19" s="4">
        <v>29736297</v>
      </c>
      <c r="M19" s="4">
        <f t="shared" si="0"/>
        <v>2201521</v>
      </c>
      <c r="O19" s="26">
        <f t="shared" si="2"/>
        <v>8.633415686274509</v>
      </c>
      <c r="R19" s="4">
        <f t="shared" si="1"/>
        <v>-2034776</v>
      </c>
      <c r="T19" s="26">
        <f t="shared" si="3"/>
        <v>-6.842734991515588</v>
      </c>
    </row>
    <row r="20" spans="1:20" ht="16.5">
      <c r="A20" s="1" t="s">
        <v>38</v>
      </c>
      <c r="B20" s="20"/>
      <c r="C20" s="20"/>
      <c r="D20" s="4">
        <v>47083722</v>
      </c>
      <c r="E20" s="20"/>
      <c r="F20" s="20"/>
      <c r="G20" s="4">
        <v>61536593</v>
      </c>
      <c r="H20" s="20"/>
      <c r="I20" s="20"/>
      <c r="J20" s="4">
        <v>59987367</v>
      </c>
      <c r="M20" s="4">
        <f t="shared" si="0"/>
        <v>14452871</v>
      </c>
      <c r="O20" s="26">
        <f t="shared" si="2"/>
        <v>30.696109793529068</v>
      </c>
      <c r="R20" s="4">
        <f t="shared" si="1"/>
        <v>1549226</v>
      </c>
      <c r="T20" s="26">
        <f t="shared" si="3"/>
        <v>2.5825870970466167</v>
      </c>
    </row>
    <row r="21" spans="1:20" ht="16.5">
      <c r="A21" s="1" t="s">
        <v>39</v>
      </c>
      <c r="B21" s="20"/>
      <c r="C21" s="25"/>
      <c r="D21" s="6">
        <f>SUM(D15:D20)</f>
        <v>1862466002</v>
      </c>
      <c r="E21" s="20"/>
      <c r="F21" s="25"/>
      <c r="G21" s="6">
        <f>SUM(G15:G20)</f>
        <v>2041769769</v>
      </c>
      <c r="H21" s="20"/>
      <c r="I21" s="25"/>
      <c r="J21" s="6">
        <f>SUM(J15:J20)</f>
        <v>1991656024</v>
      </c>
      <c r="L21" s="5"/>
      <c r="M21" s="6">
        <f>SUM(M15:M20)</f>
        <v>179303767</v>
      </c>
      <c r="O21" s="27">
        <f t="shared" si="2"/>
        <v>9.627223627569874</v>
      </c>
      <c r="Q21" s="5"/>
      <c r="R21" s="6">
        <f>SUM(R15:R20)</f>
        <v>50113745</v>
      </c>
      <c r="T21" s="27">
        <f>R21/J21*100</f>
        <v>2.516184742551709</v>
      </c>
    </row>
    <row r="22" spans="2:20" ht="16.5">
      <c r="B22" s="20"/>
      <c r="C22" s="20"/>
      <c r="D22" s="4"/>
      <c r="E22" s="20"/>
      <c r="F22" s="20"/>
      <c r="G22" s="4"/>
      <c r="H22" s="20"/>
      <c r="I22" s="20"/>
      <c r="J22" s="4"/>
      <c r="M22" s="4"/>
      <c r="O22" s="26"/>
      <c r="R22" s="4"/>
      <c r="T22" s="26"/>
    </row>
    <row r="23" spans="1:20" ht="16.5">
      <c r="A23" s="1" t="s">
        <v>26</v>
      </c>
      <c r="B23" s="20"/>
      <c r="C23" s="20"/>
      <c r="D23" s="4"/>
      <c r="E23" s="20"/>
      <c r="F23" s="20"/>
      <c r="G23" s="4"/>
      <c r="H23" s="20"/>
      <c r="I23" s="20"/>
      <c r="J23" s="4"/>
      <c r="M23" s="4"/>
      <c r="O23" s="26"/>
      <c r="R23" s="4"/>
      <c r="T23" s="26"/>
    </row>
    <row r="24" spans="1:20" ht="16.5">
      <c r="A24" s="1" t="s">
        <v>40</v>
      </c>
      <c r="B24" s="20"/>
      <c r="C24" s="20"/>
      <c r="D24" s="4">
        <v>743000</v>
      </c>
      <c r="E24" s="20"/>
      <c r="F24" s="20"/>
      <c r="G24" s="4">
        <v>339500</v>
      </c>
      <c r="H24" s="20"/>
      <c r="I24" s="20"/>
      <c r="J24" s="4">
        <v>268950</v>
      </c>
      <c r="M24" s="4">
        <f aca="true" t="shared" si="4" ref="M24:M31">G24-D24</f>
        <v>-403500</v>
      </c>
      <c r="O24" s="26">
        <f>M24/D24*100</f>
        <v>-54.306864064602955</v>
      </c>
      <c r="R24" s="4">
        <f aca="true" t="shared" si="5" ref="R24:R31">G24-J24</f>
        <v>70550</v>
      </c>
      <c r="T24" s="26">
        <f t="shared" si="3"/>
        <v>26.231641569064884</v>
      </c>
    </row>
    <row r="25" spans="1:20" ht="16.5">
      <c r="A25" s="1" t="s">
        <v>41</v>
      </c>
      <c r="B25" s="20"/>
      <c r="C25" s="20"/>
      <c r="D25" s="4">
        <v>421072904</v>
      </c>
      <c r="E25" s="20"/>
      <c r="F25" s="20"/>
      <c r="G25" s="4">
        <v>413025984</v>
      </c>
      <c r="H25" s="20"/>
      <c r="I25" s="20"/>
      <c r="J25" s="4">
        <v>393704579</v>
      </c>
      <c r="M25" s="4">
        <f t="shared" si="4"/>
        <v>-8046920</v>
      </c>
      <c r="O25" s="26">
        <f aca="true" t="shared" si="6" ref="O25:O33">M25/D25*100</f>
        <v>-1.9110514886039782</v>
      </c>
      <c r="R25" s="4">
        <f t="shared" si="5"/>
        <v>19321405</v>
      </c>
      <c r="T25" s="26">
        <f t="shared" si="3"/>
        <v>4.907589606673079</v>
      </c>
    </row>
    <row r="26" spans="1:20" ht="16.5">
      <c r="A26" s="1" t="s">
        <v>81</v>
      </c>
      <c r="B26" s="20"/>
      <c r="C26" s="20"/>
      <c r="D26" s="4">
        <v>991860822</v>
      </c>
      <c r="E26" s="20"/>
      <c r="F26" s="20"/>
      <c r="G26" s="4">
        <v>1033311084</v>
      </c>
      <c r="H26" s="20"/>
      <c r="I26" s="20"/>
      <c r="J26" s="4">
        <v>963867386</v>
      </c>
      <c r="M26" s="4">
        <f t="shared" si="4"/>
        <v>41450262</v>
      </c>
      <c r="O26" s="26">
        <f t="shared" si="6"/>
        <v>4.1790401516635365</v>
      </c>
      <c r="R26" s="4">
        <f t="shared" si="5"/>
        <v>69443698</v>
      </c>
      <c r="T26" s="26">
        <f t="shared" si="3"/>
        <v>7.204694235810568</v>
      </c>
    </row>
    <row r="27" spans="1:20" ht="16.5">
      <c r="A27" s="1" t="s">
        <v>42</v>
      </c>
      <c r="B27" s="20"/>
      <c r="C27" s="20"/>
      <c r="D27" s="4">
        <v>82030708</v>
      </c>
      <c r="E27" s="20"/>
      <c r="F27" s="20"/>
      <c r="G27" s="4">
        <v>113776475</v>
      </c>
      <c r="H27" s="20"/>
      <c r="I27" s="20"/>
      <c r="J27" s="4">
        <v>103159991</v>
      </c>
      <c r="M27" s="4">
        <f t="shared" si="4"/>
        <v>31745767</v>
      </c>
      <c r="O27" s="26">
        <f t="shared" si="6"/>
        <v>38.699857375362406</v>
      </c>
      <c r="R27" s="4">
        <f t="shared" si="5"/>
        <v>10616484</v>
      </c>
      <c r="T27" s="26">
        <f t="shared" si="3"/>
        <v>10.291280463566538</v>
      </c>
    </row>
    <row r="28" spans="1:20" ht="16.5">
      <c r="A28" s="1" t="s">
        <v>43</v>
      </c>
      <c r="B28" s="20"/>
      <c r="C28" s="20"/>
      <c r="D28" s="4">
        <v>11482259</v>
      </c>
      <c r="E28" s="20"/>
      <c r="F28" s="20"/>
      <c r="G28" s="4">
        <v>20930070</v>
      </c>
      <c r="H28" s="20"/>
      <c r="I28" s="20"/>
      <c r="J28" s="4">
        <v>21778776</v>
      </c>
      <c r="M28" s="4">
        <f t="shared" si="4"/>
        <v>9447811</v>
      </c>
      <c r="O28" s="26">
        <f t="shared" si="6"/>
        <v>82.28181405766931</v>
      </c>
      <c r="R28" s="4">
        <f t="shared" si="5"/>
        <v>-848706</v>
      </c>
      <c r="T28" s="26">
        <f t="shared" si="3"/>
        <v>-3.896940764715152</v>
      </c>
    </row>
    <row r="29" spans="1:20" ht="16.5">
      <c r="A29" s="1" t="s">
        <v>44</v>
      </c>
      <c r="B29" s="20"/>
      <c r="C29" s="20"/>
      <c r="D29" s="4">
        <v>37545000</v>
      </c>
      <c r="E29" s="20"/>
      <c r="F29" s="20"/>
      <c r="G29" s="4">
        <v>60062457</v>
      </c>
      <c r="H29" s="20"/>
      <c r="I29" s="20"/>
      <c r="J29" s="4">
        <v>59669033</v>
      </c>
      <c r="M29" s="4">
        <f t="shared" si="4"/>
        <v>22517457</v>
      </c>
      <c r="O29" s="26">
        <f t="shared" si="6"/>
        <v>59.9745825009988</v>
      </c>
      <c r="R29" s="4">
        <f t="shared" si="5"/>
        <v>393424</v>
      </c>
      <c r="T29" s="26">
        <f t="shared" si="3"/>
        <v>0.6593436833474409</v>
      </c>
    </row>
    <row r="30" spans="1:20" ht="16.5">
      <c r="A30" s="1" t="s">
        <v>45</v>
      </c>
      <c r="B30" s="20"/>
      <c r="C30" s="20"/>
      <c r="D30" s="4">
        <v>29022530</v>
      </c>
      <c r="E30" s="20"/>
      <c r="F30" s="20"/>
      <c r="G30" s="4">
        <v>29059224</v>
      </c>
      <c r="H30" s="20"/>
      <c r="I30" s="20"/>
      <c r="J30" s="4">
        <v>28227361</v>
      </c>
      <c r="M30" s="4">
        <f t="shared" si="4"/>
        <v>36694</v>
      </c>
      <c r="O30" s="26">
        <f t="shared" si="6"/>
        <v>0.12643280926921258</v>
      </c>
      <c r="R30" s="4">
        <f t="shared" si="5"/>
        <v>831863</v>
      </c>
      <c r="T30" s="26">
        <f t="shared" si="3"/>
        <v>2.9470094636193584</v>
      </c>
    </row>
    <row r="31" spans="1:20" ht="16.5">
      <c r="A31" s="1" t="s">
        <v>46</v>
      </c>
      <c r="B31" s="20"/>
      <c r="C31" s="20"/>
      <c r="D31" s="4">
        <v>8091000</v>
      </c>
      <c r="E31" s="20"/>
      <c r="F31" s="20"/>
      <c r="G31" s="4">
        <v>12128003</v>
      </c>
      <c r="H31" s="20"/>
      <c r="I31" s="20"/>
      <c r="J31" s="4">
        <v>12279612</v>
      </c>
      <c r="M31" s="4">
        <f t="shared" si="4"/>
        <v>4037003</v>
      </c>
      <c r="O31" s="26">
        <f t="shared" si="6"/>
        <v>49.89498207885305</v>
      </c>
      <c r="R31" s="4">
        <f t="shared" si="5"/>
        <v>-151609</v>
      </c>
      <c r="T31" s="26">
        <f t="shared" si="3"/>
        <v>-1.2346399869963318</v>
      </c>
    </row>
    <row r="32" spans="1:20" ht="16.5">
      <c r="A32" s="1" t="s">
        <v>47</v>
      </c>
      <c r="B32" s="20"/>
      <c r="C32" s="25"/>
      <c r="D32" s="6">
        <f>SUM(D24:D31)</f>
        <v>1581848223</v>
      </c>
      <c r="E32" s="20"/>
      <c r="F32" s="25"/>
      <c r="G32" s="6">
        <f>SUM(G24:G31)</f>
        <v>1682632797</v>
      </c>
      <c r="H32" s="20"/>
      <c r="I32" s="25"/>
      <c r="J32" s="6">
        <f>SUM(J24:J31)</f>
        <v>1582955688</v>
      </c>
      <c r="L32" s="5"/>
      <c r="M32" s="6">
        <f>SUM(M24:M31)</f>
        <v>100784574</v>
      </c>
      <c r="O32" s="27">
        <f t="shared" si="6"/>
        <v>6.371317584999431</v>
      </c>
      <c r="Q32" s="5"/>
      <c r="R32" s="6">
        <f>SUM(R24:R31)</f>
        <v>99677109</v>
      </c>
      <c r="T32" s="27">
        <f t="shared" si="3"/>
        <v>6.2968982489925525</v>
      </c>
    </row>
    <row r="33" spans="1:20" ht="17.25" thickBot="1">
      <c r="A33" s="1" t="s">
        <v>27</v>
      </c>
      <c r="B33" s="20"/>
      <c r="C33" s="24" t="s">
        <v>48</v>
      </c>
      <c r="D33" s="9">
        <f>D21-D32</f>
        <v>280617779</v>
      </c>
      <c r="E33" s="20"/>
      <c r="F33" s="24" t="s">
        <v>48</v>
      </c>
      <c r="G33" s="9">
        <f>G21-G32</f>
        <v>359136972</v>
      </c>
      <c r="H33" s="20"/>
      <c r="I33" s="24" t="s">
        <v>48</v>
      </c>
      <c r="J33" s="9">
        <f>J21-J32</f>
        <v>408700336</v>
      </c>
      <c r="L33" s="10" t="s">
        <v>48</v>
      </c>
      <c r="M33" s="9">
        <f>M21-M32</f>
        <v>78519193</v>
      </c>
      <c r="O33" s="28">
        <f t="shared" si="6"/>
        <v>27.980833317050806</v>
      </c>
      <c r="Q33" s="10" t="s">
        <v>48</v>
      </c>
      <c r="R33" s="9">
        <f>R21-R32</f>
        <v>-49563364</v>
      </c>
      <c r="T33" s="28">
        <f t="shared" si="3"/>
        <v>-12.12706710375692</v>
      </c>
    </row>
    <row r="34" spans="2:20" ht="17.25" thickTop="1">
      <c r="B34" s="20"/>
      <c r="C34" s="23"/>
      <c r="D34" s="18"/>
      <c r="E34" s="20"/>
      <c r="F34" s="23"/>
      <c r="G34" s="18"/>
      <c r="H34" s="20"/>
      <c r="I34" s="23"/>
      <c r="J34" s="18"/>
      <c r="L34" s="80"/>
      <c r="M34" s="18"/>
      <c r="O34" s="49"/>
      <c r="Q34" s="80"/>
      <c r="R34" s="18"/>
      <c r="T34" s="49"/>
    </row>
    <row r="35" spans="2:13" ht="12.75" customHeight="1">
      <c r="B35" s="20"/>
      <c r="C35" s="20"/>
      <c r="D35" s="21"/>
      <c r="E35" s="20"/>
      <c r="F35" s="20"/>
      <c r="H35" s="20"/>
      <c r="I35" s="20"/>
      <c r="M35"/>
    </row>
    <row r="36" spans="1:20" ht="16.5">
      <c r="A36" s="122" t="s">
        <v>237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</row>
    <row r="37" spans="1:20" ht="12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4:18" ht="16.5">
      <c r="D38" s="4"/>
      <c r="G38" s="4"/>
      <c r="J38" s="4"/>
      <c r="O38" s="4"/>
      <c r="R38" s="4"/>
    </row>
    <row r="39" spans="1:20" ht="16.5">
      <c r="A39" s="123" t="s">
        <v>193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</row>
    <row r="40" spans="4:18" ht="16.5">
      <c r="D40" s="4"/>
      <c r="G40" s="4"/>
      <c r="J40" s="4"/>
      <c r="O40" s="4"/>
      <c r="R40" s="4"/>
    </row>
    <row r="41" ht="16.5">
      <c r="I41" s="29"/>
    </row>
  </sheetData>
  <mergeCells count="18">
    <mergeCell ref="Q13:R13"/>
    <mergeCell ref="L11:O11"/>
    <mergeCell ref="Q11:T11"/>
    <mergeCell ref="C12:D12"/>
    <mergeCell ref="F12:G12"/>
    <mergeCell ref="I12:J12"/>
    <mergeCell ref="L12:O12"/>
    <mergeCell ref="Q12:T12"/>
    <mergeCell ref="A8:T8"/>
    <mergeCell ref="A36:T36"/>
    <mergeCell ref="A39:T39"/>
    <mergeCell ref="A2:T2"/>
    <mergeCell ref="A4:T4"/>
    <mergeCell ref="A6:T6"/>
    <mergeCell ref="C13:D13"/>
    <mergeCell ref="F13:G13"/>
    <mergeCell ref="I13:J13"/>
    <mergeCell ref="L13:M13"/>
  </mergeCells>
  <printOptions horizontalCentered="1"/>
  <pageMargins left="0.35433070866141736" right="0.35433070866141736" top="0.69" bottom="0.45" header="0.31496062992125984" footer="0.28"/>
  <pageSetup horizontalDpi="600" verticalDpi="600" orientation="landscape" paperSize="9" scale="87" r:id="rId1"/>
  <headerFooter alignWithMargins="0">
    <oddFooter>&amp;C5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workbookViewId="0" topLeftCell="A1">
      <selection activeCell="A7" sqref="A7:G7"/>
    </sheetView>
  </sheetViews>
  <sheetFormatPr defaultColWidth="9.00390625" defaultRowHeight="16.5"/>
  <cols>
    <col min="1" max="1" width="47.375" style="87" customWidth="1"/>
    <col min="2" max="2" width="1.75390625" style="87" customWidth="1"/>
    <col min="3" max="3" width="2.875" style="87" customWidth="1"/>
    <col min="4" max="4" width="21.125" style="87" customWidth="1"/>
    <col min="5" max="6" width="2.625" style="87" customWidth="1"/>
    <col min="7" max="7" width="21.00390625" style="87" customWidth="1"/>
    <col min="8" max="8" width="14.625" style="87" customWidth="1"/>
    <col min="9" max="16384" width="9.00390625" style="87" customWidth="1"/>
  </cols>
  <sheetData>
    <row r="1" spans="1:7" ht="24" customHeight="1">
      <c r="A1" s="127" t="s">
        <v>49</v>
      </c>
      <c r="B1" s="127"/>
      <c r="C1" s="127"/>
      <c r="D1" s="127"/>
      <c r="E1" s="127"/>
      <c r="F1" s="127"/>
      <c r="G1" s="127"/>
    </row>
    <row r="2" spans="1:7" ht="4.5" customHeight="1">
      <c r="A2" s="86"/>
      <c r="B2" s="86"/>
      <c r="C2" s="86"/>
      <c r="D2" s="86"/>
      <c r="E2" s="86"/>
      <c r="F2" s="86"/>
      <c r="G2" s="86"/>
    </row>
    <row r="3" spans="1:7" ht="24" customHeight="1">
      <c r="A3" s="127" t="s">
        <v>204</v>
      </c>
      <c r="B3" s="127"/>
      <c r="C3" s="127"/>
      <c r="D3" s="127"/>
      <c r="E3" s="127"/>
      <c r="F3" s="127"/>
      <c r="G3" s="127"/>
    </row>
    <row r="4" spans="1:7" ht="3" customHeight="1">
      <c r="A4" s="86"/>
      <c r="B4" s="86"/>
      <c r="C4" s="86"/>
      <c r="D4" s="86"/>
      <c r="E4" s="86"/>
      <c r="F4" s="86"/>
      <c r="G4" s="86"/>
    </row>
    <row r="5" spans="1:7" ht="24" customHeight="1">
      <c r="A5" s="127" t="s">
        <v>256</v>
      </c>
      <c r="B5" s="127"/>
      <c r="C5" s="127"/>
      <c r="D5" s="127"/>
      <c r="E5" s="127"/>
      <c r="F5" s="127"/>
      <c r="G5" s="127"/>
    </row>
    <row r="6" spans="1:7" ht="4.5" customHeight="1">
      <c r="A6" s="86"/>
      <c r="B6" s="86"/>
      <c r="C6" s="86"/>
      <c r="D6" s="86"/>
      <c r="E6" s="86"/>
      <c r="F6" s="86"/>
      <c r="G6" s="86"/>
    </row>
    <row r="7" spans="1:7" ht="24" customHeight="1">
      <c r="A7" s="127"/>
      <c r="B7" s="127"/>
      <c r="C7" s="127"/>
      <c r="D7" s="127"/>
      <c r="E7" s="127"/>
      <c r="F7" s="127"/>
      <c r="G7" s="127"/>
    </row>
    <row r="8" spans="1:7" ht="5.25" customHeight="1">
      <c r="A8" s="86"/>
      <c r="B8" s="86"/>
      <c r="C8" s="86"/>
      <c r="D8" s="86"/>
      <c r="E8" s="86"/>
      <c r="F8" s="86"/>
      <c r="G8" s="86"/>
    </row>
    <row r="9" ht="24" customHeight="1">
      <c r="G9" s="88" t="s">
        <v>177</v>
      </c>
    </row>
    <row r="10" ht="5.25" customHeight="1">
      <c r="G10" s="88"/>
    </row>
    <row r="11" spans="3:7" ht="24.75" customHeight="1">
      <c r="C11" s="129" t="s">
        <v>218</v>
      </c>
      <c r="D11" s="129"/>
      <c r="F11" s="129" t="s">
        <v>91</v>
      </c>
      <c r="G11" s="129"/>
    </row>
    <row r="12" spans="1:7" ht="24.75" customHeight="1">
      <c r="A12" s="87" t="s">
        <v>198</v>
      </c>
      <c r="D12" s="89"/>
      <c r="G12" s="89"/>
    </row>
    <row r="13" spans="1:7" ht="24.75" customHeight="1">
      <c r="A13" s="87" t="s">
        <v>24</v>
      </c>
      <c r="C13" s="87" t="s">
        <v>11</v>
      </c>
      <c r="D13" s="90">
        <f>'收支餘絀表'!G33</f>
        <v>359136972</v>
      </c>
      <c r="F13" s="87" t="s">
        <v>11</v>
      </c>
      <c r="G13" s="89">
        <v>408700336</v>
      </c>
    </row>
    <row r="14" spans="1:7" ht="24.75" customHeight="1">
      <c r="A14" s="91" t="s">
        <v>247</v>
      </c>
      <c r="D14" s="92">
        <v>86628678</v>
      </c>
      <c r="G14" s="89">
        <v>85109138</v>
      </c>
    </row>
    <row r="15" spans="1:7" ht="24.75" customHeight="1">
      <c r="A15" s="91" t="s">
        <v>248</v>
      </c>
      <c r="D15" s="89">
        <v>-3723</v>
      </c>
      <c r="E15" s="89"/>
      <c r="F15" s="89"/>
      <c r="G15" s="89">
        <v>-629179</v>
      </c>
    </row>
    <row r="16" spans="1:7" ht="24.75" customHeight="1">
      <c r="A16" s="91" t="s">
        <v>249</v>
      </c>
      <c r="D16" s="92">
        <f>-('平衡表'!L13+'平衡表'!L14+'平衡表'!L15)</f>
        <v>1540115</v>
      </c>
      <c r="E16" s="89"/>
      <c r="F16" s="89"/>
      <c r="G16" s="89">
        <v>59027877</v>
      </c>
    </row>
    <row r="17" spans="1:7" ht="24.75" customHeight="1">
      <c r="A17" s="91" t="s">
        <v>250</v>
      </c>
      <c r="D17" s="92">
        <f>'平衡表'!Y12+'平衡表'!Y13</f>
        <v>28709865</v>
      </c>
      <c r="E17" s="89"/>
      <c r="F17" s="89"/>
      <c r="G17" s="89">
        <v>38813801</v>
      </c>
    </row>
    <row r="18" spans="1:7" ht="24.75" customHeight="1">
      <c r="A18" s="87" t="s">
        <v>251</v>
      </c>
      <c r="C18" s="93"/>
      <c r="D18" s="94">
        <f>SUM(D13:D17)</f>
        <v>476011907</v>
      </c>
      <c r="E18" s="89"/>
      <c r="F18" s="94"/>
      <c r="G18" s="94">
        <f>SUM(G13:G17)</f>
        <v>591021973</v>
      </c>
    </row>
    <row r="19" spans="3:7" ht="24.75" customHeight="1">
      <c r="C19" s="95"/>
      <c r="D19" s="89"/>
      <c r="E19" s="89"/>
      <c r="F19" s="89"/>
      <c r="G19" s="89"/>
    </row>
    <row r="20" spans="1:7" ht="24.75" customHeight="1">
      <c r="A20" s="87" t="s">
        <v>77</v>
      </c>
      <c r="D20" s="89"/>
      <c r="E20" s="89"/>
      <c r="F20" s="89"/>
      <c r="G20" s="89"/>
    </row>
    <row r="21" spans="1:7" ht="24.75" customHeight="1">
      <c r="A21" s="87" t="s">
        <v>199</v>
      </c>
      <c r="D21" s="96">
        <v>0</v>
      </c>
      <c r="E21" s="89"/>
      <c r="F21" s="89"/>
      <c r="G21" s="89">
        <v>629179</v>
      </c>
    </row>
    <row r="22" spans="1:7" ht="24.75" customHeight="1">
      <c r="A22" s="91" t="s">
        <v>252</v>
      </c>
      <c r="D22" s="92">
        <v>75934980</v>
      </c>
      <c r="E22" s="89"/>
      <c r="F22" s="89"/>
      <c r="G22" s="97">
        <v>352500</v>
      </c>
    </row>
    <row r="23" spans="1:7" ht="24.75" customHeight="1">
      <c r="A23" s="87" t="s">
        <v>190</v>
      </c>
      <c r="D23" s="92">
        <v>-1108655117</v>
      </c>
      <c r="E23" s="89"/>
      <c r="F23" s="89"/>
      <c r="G23" s="89">
        <v>-271427271</v>
      </c>
    </row>
    <row r="24" spans="1:7" ht="24.75" customHeight="1">
      <c r="A24" s="87" t="s">
        <v>194</v>
      </c>
      <c r="D24" s="92">
        <v>-77033430</v>
      </c>
      <c r="E24" s="89"/>
      <c r="F24" s="89"/>
      <c r="G24" s="89">
        <v>-305500</v>
      </c>
    </row>
    <row r="25" spans="1:7" ht="24.75" customHeight="1">
      <c r="A25" s="87" t="s">
        <v>253</v>
      </c>
      <c r="C25" s="93"/>
      <c r="D25" s="94">
        <f>SUM(D21:D24)</f>
        <v>-1109753567</v>
      </c>
      <c r="E25" s="89"/>
      <c r="F25" s="94"/>
      <c r="G25" s="94">
        <f>SUM(G21:G24)</f>
        <v>-270751092</v>
      </c>
    </row>
    <row r="26" spans="3:7" ht="24.75" customHeight="1">
      <c r="C26" s="95"/>
      <c r="D26" s="89"/>
      <c r="E26" s="89"/>
      <c r="F26" s="89"/>
      <c r="G26" s="89"/>
    </row>
    <row r="27" spans="1:7" ht="24.75" customHeight="1">
      <c r="A27" s="87" t="s">
        <v>161</v>
      </c>
      <c r="D27" s="89"/>
      <c r="E27" s="89"/>
      <c r="F27" s="89"/>
      <c r="G27" s="89"/>
    </row>
    <row r="28" spans="1:8" ht="24.75" customHeight="1">
      <c r="A28" s="87" t="s">
        <v>200</v>
      </c>
      <c r="D28" s="92">
        <v>535858477</v>
      </c>
      <c r="E28" s="89"/>
      <c r="F28" s="89"/>
      <c r="G28" s="89">
        <v>345244043</v>
      </c>
      <c r="H28" s="97"/>
    </row>
    <row r="29" spans="1:8" ht="24.75" customHeight="1">
      <c r="A29" s="87" t="s">
        <v>201</v>
      </c>
      <c r="D29" s="92">
        <v>1630331</v>
      </c>
      <c r="E29" s="89"/>
      <c r="F29" s="89"/>
      <c r="G29" s="89">
        <v>1157900</v>
      </c>
      <c r="H29" s="97"/>
    </row>
    <row r="30" spans="1:7" ht="24.75" customHeight="1">
      <c r="A30" s="87" t="s">
        <v>197</v>
      </c>
      <c r="D30" s="92">
        <v>-92298750</v>
      </c>
      <c r="E30" s="89"/>
      <c r="F30" s="89"/>
      <c r="G30" s="89">
        <v>-92298750</v>
      </c>
    </row>
    <row r="31" spans="1:8" ht="24.75" customHeight="1">
      <c r="A31" s="87" t="s">
        <v>195</v>
      </c>
      <c r="D31" s="92">
        <v>-534851868</v>
      </c>
      <c r="E31" s="89"/>
      <c r="F31" s="89"/>
      <c r="G31" s="89">
        <v>-345728597</v>
      </c>
      <c r="H31" s="89"/>
    </row>
    <row r="32" spans="1:8" ht="24.75" customHeight="1">
      <c r="A32" s="87" t="s">
        <v>196</v>
      </c>
      <c r="D32" s="92">
        <v>-1629842</v>
      </c>
      <c r="E32" s="89"/>
      <c r="F32" s="89"/>
      <c r="G32" s="89">
        <v>-2446203</v>
      </c>
      <c r="H32" s="89"/>
    </row>
    <row r="33" spans="1:7" ht="24.75" customHeight="1">
      <c r="A33" s="87" t="s">
        <v>254</v>
      </c>
      <c r="C33" s="93"/>
      <c r="D33" s="94">
        <f>SUM(D28:D32)</f>
        <v>-91291652</v>
      </c>
      <c r="E33" s="89"/>
      <c r="F33" s="94"/>
      <c r="G33" s="94">
        <f>SUM(G28:G32)</f>
        <v>-94071607</v>
      </c>
    </row>
    <row r="34" spans="4:7" ht="24.75" customHeight="1">
      <c r="D34" s="89"/>
      <c r="E34" s="89"/>
      <c r="F34" s="89"/>
      <c r="G34" s="89"/>
    </row>
    <row r="35" spans="1:7" ht="24.75" customHeight="1">
      <c r="A35" s="87" t="s">
        <v>162</v>
      </c>
      <c r="D35" s="96">
        <v>0</v>
      </c>
      <c r="E35" s="89"/>
      <c r="G35" s="98">
        <v>1602</v>
      </c>
    </row>
    <row r="36" spans="1:7" ht="24.75" customHeight="1">
      <c r="A36" s="87" t="s">
        <v>172</v>
      </c>
      <c r="D36" s="96">
        <v>0</v>
      </c>
      <c r="E36" s="89"/>
      <c r="G36" s="98">
        <v>6097319</v>
      </c>
    </row>
    <row r="37" spans="1:7" ht="24.75" customHeight="1">
      <c r="A37" s="87" t="s">
        <v>188</v>
      </c>
      <c r="C37" s="99"/>
      <c r="D37" s="100">
        <v>0</v>
      </c>
      <c r="E37" s="89"/>
      <c r="F37" s="99"/>
      <c r="G37" s="101">
        <v>12148326</v>
      </c>
    </row>
    <row r="38" spans="4:7" ht="24.75" customHeight="1">
      <c r="D38" s="89"/>
      <c r="E38" s="89"/>
      <c r="F38" s="89"/>
      <c r="G38" s="89"/>
    </row>
    <row r="39" spans="1:7" ht="24.75" customHeight="1">
      <c r="A39" s="87" t="s">
        <v>238</v>
      </c>
      <c r="D39" s="89">
        <f>SUM(D33,D25,D18,D35,D36,D37)</f>
        <v>-725033312</v>
      </c>
      <c r="E39" s="89"/>
      <c r="F39" s="89"/>
      <c r="G39" s="89">
        <v>244446521</v>
      </c>
    </row>
    <row r="40" spans="1:7" ht="24.75" customHeight="1">
      <c r="A40" s="87" t="s">
        <v>189</v>
      </c>
      <c r="D40" s="89">
        <f>G41</f>
        <v>1872013129</v>
      </c>
      <c r="E40" s="89"/>
      <c r="F40" s="89"/>
      <c r="G40" s="89">
        <v>1627566608</v>
      </c>
    </row>
    <row r="41" spans="1:7" ht="24.75" customHeight="1" thickBot="1">
      <c r="A41" s="87" t="s">
        <v>202</v>
      </c>
      <c r="C41" s="102" t="s">
        <v>11</v>
      </c>
      <c r="D41" s="103">
        <f>SUM(D39:D40)</f>
        <v>1146979817</v>
      </c>
      <c r="E41" s="89"/>
      <c r="F41" s="103" t="s">
        <v>11</v>
      </c>
      <c r="G41" s="103">
        <f>SUM(G39:G40)</f>
        <v>1872013129</v>
      </c>
    </row>
    <row r="42" ht="24.75" customHeight="1" thickTop="1"/>
    <row r="43" spans="1:7" ht="24.75" customHeight="1">
      <c r="A43" s="87" t="s">
        <v>78</v>
      </c>
      <c r="C43" s="104"/>
      <c r="D43" s="104"/>
      <c r="E43" s="104"/>
      <c r="F43" s="104"/>
      <c r="G43" s="104"/>
    </row>
    <row r="44" spans="1:7" ht="24.75" customHeight="1" thickBot="1">
      <c r="A44" s="87" t="s">
        <v>203</v>
      </c>
      <c r="C44" s="105" t="s">
        <v>11</v>
      </c>
      <c r="D44" s="106">
        <v>29044172</v>
      </c>
      <c r="E44" s="89"/>
      <c r="F44" s="106" t="s">
        <v>11</v>
      </c>
      <c r="G44" s="106">
        <v>28223455</v>
      </c>
    </row>
    <row r="45" spans="3:7" ht="24.75" customHeight="1" thickTop="1">
      <c r="C45" s="128"/>
      <c r="D45" s="128"/>
      <c r="F45" s="128"/>
      <c r="G45" s="128"/>
    </row>
    <row r="46" ht="24.75" customHeight="1">
      <c r="A46" s="87" t="s">
        <v>241</v>
      </c>
    </row>
    <row r="47" spans="1:7" ht="24.75" customHeight="1" thickBot="1">
      <c r="A47" s="87" t="s">
        <v>171</v>
      </c>
      <c r="C47" s="107" t="s">
        <v>11</v>
      </c>
      <c r="D47" s="108">
        <v>92298750</v>
      </c>
      <c r="F47" s="107" t="s">
        <v>11</v>
      </c>
      <c r="G47" s="108">
        <v>92298750</v>
      </c>
    </row>
    <row r="48" spans="3:7" ht="24.75" customHeight="1" thickTop="1">
      <c r="C48" s="109"/>
      <c r="D48" s="110"/>
      <c r="F48" s="109"/>
      <c r="G48" s="110"/>
    </row>
    <row r="49" spans="1:7" ht="24.75" customHeight="1">
      <c r="A49" s="87" t="s">
        <v>242</v>
      </c>
      <c r="C49" s="109"/>
      <c r="D49" s="110"/>
      <c r="F49" s="109"/>
      <c r="G49" s="110"/>
    </row>
    <row r="50" spans="3:7" ht="24.75" customHeight="1">
      <c r="C50" s="109"/>
      <c r="D50" s="110"/>
      <c r="F50" s="109"/>
      <c r="G50" s="110"/>
    </row>
    <row r="51" spans="3:7" ht="24.75" customHeight="1">
      <c r="C51" s="109"/>
      <c r="D51" s="110"/>
      <c r="F51" s="109"/>
      <c r="G51" s="110"/>
    </row>
    <row r="52" ht="24.75" customHeight="1">
      <c r="G52" s="110"/>
    </row>
    <row r="53" spans="1:7" ht="24.75" customHeight="1">
      <c r="A53" s="87" t="s">
        <v>243</v>
      </c>
      <c r="G53" s="110"/>
    </row>
    <row r="54" ht="24.75" customHeight="1">
      <c r="G54" s="110"/>
    </row>
    <row r="55" spans="1:7" ht="24.75" customHeight="1">
      <c r="A55" s="87" t="s">
        <v>221</v>
      </c>
      <c r="C55" s="109"/>
      <c r="D55" s="110"/>
      <c r="F55" s="109"/>
      <c r="G55" s="110"/>
    </row>
    <row r="56" spans="1:7" ht="24.75" customHeight="1">
      <c r="A56" s="87" t="s">
        <v>223</v>
      </c>
      <c r="C56" s="109" t="s">
        <v>11</v>
      </c>
      <c r="D56" s="110">
        <v>86103690</v>
      </c>
      <c r="F56" s="109" t="s">
        <v>11</v>
      </c>
      <c r="G56" s="110">
        <v>85109138</v>
      </c>
    </row>
    <row r="57" spans="1:7" ht="24.75" customHeight="1">
      <c r="A57" s="87" t="s">
        <v>244</v>
      </c>
      <c r="C57" s="109"/>
      <c r="D57" s="92">
        <v>524988</v>
      </c>
      <c r="F57" s="109"/>
      <c r="G57" s="110">
        <v>0</v>
      </c>
    </row>
    <row r="58" spans="3:7" ht="24.75" customHeight="1" thickBot="1">
      <c r="C58" s="111" t="s">
        <v>11</v>
      </c>
      <c r="D58" s="112">
        <f>SUM(D56:D57)</f>
        <v>86628678</v>
      </c>
      <c r="F58" s="111" t="s">
        <v>11</v>
      </c>
      <c r="G58" s="112">
        <f>SUM(G56:G57)</f>
        <v>85109138</v>
      </c>
    </row>
    <row r="59" spans="1:7" ht="24.75" customHeight="1" thickTop="1">
      <c r="A59" s="87" t="s">
        <v>222</v>
      </c>
      <c r="G59" s="110"/>
    </row>
    <row r="60" spans="1:7" ht="24.75" customHeight="1">
      <c r="A60" s="87" t="s">
        <v>225</v>
      </c>
      <c r="C60" s="109" t="s">
        <v>11</v>
      </c>
      <c r="D60" s="113">
        <v>3723</v>
      </c>
      <c r="F60" s="109" t="s">
        <v>11</v>
      </c>
      <c r="G60" s="110">
        <v>0</v>
      </c>
    </row>
    <row r="61" spans="1:7" ht="24.75" customHeight="1">
      <c r="A61" s="87" t="s">
        <v>224</v>
      </c>
      <c r="C61" s="87" t="s">
        <v>245</v>
      </c>
      <c r="D61" s="110">
        <v>0</v>
      </c>
      <c r="F61" s="87" t="s">
        <v>245</v>
      </c>
      <c r="G61" s="110">
        <v>629719</v>
      </c>
    </row>
    <row r="62" spans="1:7" ht="24.75" customHeight="1" thickBot="1">
      <c r="A62" s="87" t="s">
        <v>226</v>
      </c>
      <c r="C62" s="102" t="s">
        <v>11</v>
      </c>
      <c r="D62" s="112">
        <f>SUM(D61:D61)</f>
        <v>0</v>
      </c>
      <c r="F62" s="102" t="s">
        <v>11</v>
      </c>
      <c r="G62" s="112">
        <f>SUM(G61:G61)</f>
        <v>629719</v>
      </c>
    </row>
    <row r="63" spans="3:7" ht="24.75" customHeight="1" thickTop="1">
      <c r="C63" s="109"/>
      <c r="D63" s="110"/>
      <c r="F63" s="109"/>
      <c r="G63" s="110"/>
    </row>
    <row r="64" spans="1:7" ht="24.75" customHeight="1">
      <c r="A64" s="87" t="s">
        <v>239</v>
      </c>
      <c r="G64" s="110"/>
    </row>
    <row r="65" spans="1:7" ht="24.75" customHeight="1">
      <c r="A65" s="87" t="s">
        <v>246</v>
      </c>
      <c r="C65" s="87" t="s">
        <v>11</v>
      </c>
      <c r="D65" s="110">
        <v>2342962</v>
      </c>
      <c r="F65" s="87" t="s">
        <v>11</v>
      </c>
      <c r="G65" s="110">
        <v>52667770</v>
      </c>
    </row>
    <row r="66" spans="1:7" ht="24.75" customHeight="1">
      <c r="A66" s="87" t="s">
        <v>229</v>
      </c>
      <c r="C66" s="109"/>
      <c r="D66" s="114">
        <v>-508276</v>
      </c>
      <c r="F66" s="109"/>
      <c r="G66" s="110">
        <v>899426</v>
      </c>
    </row>
    <row r="67" spans="1:7" ht="24.75" customHeight="1">
      <c r="A67" s="87" t="s">
        <v>230</v>
      </c>
      <c r="C67" s="109"/>
      <c r="D67" s="114">
        <v>-294571</v>
      </c>
      <c r="F67" s="109"/>
      <c r="G67" s="110">
        <v>5460681</v>
      </c>
    </row>
    <row r="68" spans="1:7" ht="24.75" customHeight="1" thickBot="1">
      <c r="A68" s="87" t="s">
        <v>226</v>
      </c>
      <c r="C68" s="102" t="s">
        <v>11</v>
      </c>
      <c r="D68" s="112">
        <f>SUM(D65:D67)</f>
        <v>1540115</v>
      </c>
      <c r="F68" s="102" t="s">
        <v>11</v>
      </c>
      <c r="G68" s="112">
        <f>SUM(G65:G67)</f>
        <v>59027877</v>
      </c>
    </row>
    <row r="69" spans="3:7" ht="24.75" customHeight="1" thickTop="1">
      <c r="C69" s="109"/>
      <c r="D69" s="110"/>
      <c r="F69" s="109"/>
      <c r="G69" s="110"/>
    </row>
    <row r="70" spans="1:7" ht="24.75" customHeight="1">
      <c r="A70" s="87" t="s">
        <v>240</v>
      </c>
      <c r="C70" s="109"/>
      <c r="D70" s="110"/>
      <c r="F70" s="109"/>
      <c r="G70" s="110"/>
    </row>
    <row r="71" spans="1:7" ht="24.75" customHeight="1">
      <c r="A71" s="87" t="s">
        <v>228</v>
      </c>
      <c r="C71" s="87" t="s">
        <v>11</v>
      </c>
      <c r="D71" s="110">
        <v>27943639</v>
      </c>
      <c r="F71" s="87" t="s">
        <v>11</v>
      </c>
      <c r="G71" s="110">
        <v>5526717</v>
      </c>
    </row>
    <row r="72" spans="1:7" ht="24.75" customHeight="1">
      <c r="A72" s="87" t="s">
        <v>227</v>
      </c>
      <c r="C72" s="109"/>
      <c r="D72" s="110">
        <v>766226</v>
      </c>
      <c r="F72" s="109"/>
      <c r="G72" s="110">
        <v>33287084</v>
      </c>
    </row>
    <row r="73" spans="1:7" ht="24.75" customHeight="1" thickBot="1">
      <c r="A73" s="87" t="s">
        <v>226</v>
      </c>
      <c r="C73" s="102" t="s">
        <v>11</v>
      </c>
      <c r="D73" s="112">
        <f>SUM(D71:D72)</f>
        <v>28709865</v>
      </c>
      <c r="F73" s="102" t="s">
        <v>11</v>
      </c>
      <c r="G73" s="112">
        <f>SUM(G71:G72)</f>
        <v>38813801</v>
      </c>
    </row>
    <row r="74" spans="3:7" ht="24.75" customHeight="1" thickTop="1">
      <c r="C74" s="95"/>
      <c r="D74" s="110"/>
      <c r="F74" s="95"/>
      <c r="G74" s="110"/>
    </row>
    <row r="75" spans="3:7" ht="24.75" customHeight="1">
      <c r="C75" s="109"/>
      <c r="D75" s="110"/>
      <c r="F75" s="109"/>
      <c r="G75" s="110"/>
    </row>
    <row r="76" spans="3:7" ht="24.75" customHeight="1">
      <c r="C76" s="109"/>
      <c r="D76" s="110"/>
      <c r="F76" s="109"/>
      <c r="G76" s="110"/>
    </row>
    <row r="77" spans="3:7" ht="24.75" customHeight="1">
      <c r="C77" s="109"/>
      <c r="D77" s="110"/>
      <c r="F77" s="109"/>
      <c r="G77" s="110"/>
    </row>
    <row r="78" ht="24.75" customHeight="1"/>
    <row r="79" spans="1:7" ht="24.75" customHeight="1">
      <c r="A79" s="104"/>
      <c r="B79" s="104"/>
      <c r="C79" s="104"/>
      <c r="D79" s="104"/>
      <c r="E79" s="104"/>
      <c r="F79" s="104"/>
      <c r="G79" s="104"/>
    </row>
    <row r="80" spans="1:7" ht="24.75" customHeight="1">
      <c r="A80" s="127" t="s">
        <v>237</v>
      </c>
      <c r="B80" s="127"/>
      <c r="C80" s="127"/>
      <c r="D80" s="127"/>
      <c r="E80" s="127"/>
      <c r="F80" s="127"/>
      <c r="G80" s="127"/>
    </row>
    <row r="81" ht="24.75" customHeight="1">
      <c r="A81" s="104"/>
    </row>
    <row r="82" ht="24.75" customHeight="1"/>
    <row r="83" spans="1:7" ht="24.75" customHeight="1">
      <c r="A83" s="127" t="s">
        <v>209</v>
      </c>
      <c r="B83" s="127"/>
      <c r="C83" s="127"/>
      <c r="D83" s="127"/>
      <c r="E83" s="127"/>
      <c r="F83" s="127"/>
      <c r="G83" s="127"/>
    </row>
  </sheetData>
  <mergeCells count="10">
    <mergeCell ref="C11:D11"/>
    <mergeCell ref="F11:G11"/>
    <mergeCell ref="A1:G1"/>
    <mergeCell ref="A3:G3"/>
    <mergeCell ref="A5:G5"/>
    <mergeCell ref="A7:G7"/>
    <mergeCell ref="A80:G80"/>
    <mergeCell ref="A83:G83"/>
    <mergeCell ref="C45:D45"/>
    <mergeCell ref="F45:G45"/>
  </mergeCells>
  <printOptions horizontalCentered="1"/>
  <pageMargins left="0.5511811023622047" right="0.5511811023622047" top="0.7874015748031497" bottom="0.7874015748031497" header="0.5118110236220472" footer="0.5118110236220472"/>
  <pageSetup firstPageNumber="6" useFirstPageNumber="1" horizontalDpi="600" verticalDpi="600" orientation="portrait" paperSize="9" scale="66" r:id="rId1"/>
  <headerFooter alignWithMargins="0">
    <oddFooter>&amp;C&amp;P</oddFooter>
  </headerFooter>
  <rowBreaks count="1" manualBreakCount="1">
    <brk id="5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4">
      <selection activeCell="A8" sqref="A8:K8"/>
    </sheetView>
  </sheetViews>
  <sheetFormatPr defaultColWidth="9.00390625" defaultRowHeight="16.5"/>
  <cols>
    <col min="1" max="1" width="40.125" style="0" customWidth="1"/>
    <col min="2" max="2" width="1.625" style="0" customWidth="1"/>
    <col min="3" max="3" width="1.4921875" style="0" customWidth="1"/>
    <col min="4" max="4" width="16.25390625" style="0" customWidth="1"/>
    <col min="5" max="5" width="1.625" style="0" customWidth="1"/>
    <col min="6" max="6" width="8.75390625" style="0" customWidth="1"/>
    <col min="7" max="8" width="1.625" style="0" customWidth="1"/>
    <col min="9" max="9" width="16.25390625" style="0" customWidth="1"/>
    <col min="10" max="10" width="1.625" style="0" customWidth="1"/>
    <col min="11" max="11" width="8.75390625" style="0" customWidth="1"/>
  </cols>
  <sheetData>
    <row r="1" ht="17.25">
      <c r="K1" s="38"/>
    </row>
    <row r="2" spans="1:11" ht="16.5" customHeight="1">
      <c r="A2" s="124" t="s">
        <v>170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4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6.5" customHeight="1">
      <c r="A4" s="124" t="s">
        <v>80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4.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6.5" customHeight="1">
      <c r="A6" s="124" t="s">
        <v>256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</row>
    <row r="7" spans="1:11" ht="5.2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6.5" customHeight="1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 ht="11.2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8" customHeight="1">
      <c r="A10" s="16"/>
      <c r="B10" s="16"/>
      <c r="C10" s="16"/>
      <c r="D10" s="16"/>
      <c r="E10" s="16"/>
      <c r="F10" s="16"/>
      <c r="G10" s="16"/>
      <c r="H10" s="16"/>
      <c r="I10" s="132" t="s">
        <v>177</v>
      </c>
      <c r="J10" s="132"/>
      <c r="K10" s="132"/>
    </row>
    <row r="11" spans="1:11" ht="12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8" customHeight="1">
      <c r="A12" s="1"/>
      <c r="B12" s="1"/>
      <c r="C12" s="131" t="s">
        <v>218</v>
      </c>
      <c r="D12" s="131"/>
      <c r="E12" s="1"/>
      <c r="F12" s="30" t="s">
        <v>53</v>
      </c>
      <c r="G12" s="16"/>
      <c r="H12" s="131" t="s">
        <v>91</v>
      </c>
      <c r="I12" s="131"/>
      <c r="J12" s="16"/>
      <c r="K12" s="30" t="s">
        <v>53</v>
      </c>
    </row>
    <row r="13" spans="1:2" ht="18" customHeight="1">
      <c r="A13" s="1" t="s">
        <v>76</v>
      </c>
      <c r="B13" s="1"/>
    </row>
    <row r="14" spans="1:11" ht="18" customHeight="1">
      <c r="A14" s="2" t="s">
        <v>74</v>
      </c>
      <c r="B14" s="1"/>
      <c r="C14" s="2" t="s">
        <v>73</v>
      </c>
      <c r="D14" s="4">
        <v>1660221316</v>
      </c>
      <c r="E14" s="1"/>
      <c r="F14" s="33">
        <f aca="true" t="shared" si="0" ref="F14:F19">D14/$D$22*100</f>
        <v>80.12447552448701</v>
      </c>
      <c r="G14" s="1"/>
      <c r="H14" s="2" t="s">
        <v>73</v>
      </c>
      <c r="I14" s="4">
        <v>1635344337</v>
      </c>
      <c r="J14" s="1"/>
      <c r="K14" s="33">
        <f>I14/I22*100</f>
        <v>79.80320678215543</v>
      </c>
    </row>
    <row r="15" spans="1:11" ht="18" customHeight="1">
      <c r="A15" s="2" t="s">
        <v>54</v>
      </c>
      <c r="B15" s="1"/>
      <c r="C15" s="1"/>
      <c r="D15" s="4">
        <v>19725599</v>
      </c>
      <c r="E15" s="1"/>
      <c r="F15" s="33">
        <f t="shared" si="0"/>
        <v>0.9519834850026375</v>
      </c>
      <c r="G15" s="1"/>
      <c r="H15" s="1"/>
      <c r="I15" s="4">
        <v>20604716</v>
      </c>
      <c r="J15" s="1"/>
      <c r="K15" s="33">
        <f>I15/I22*100</f>
        <v>1.0054900209285935</v>
      </c>
    </row>
    <row r="16" spans="1:11" ht="18" customHeight="1">
      <c r="A16" s="2" t="s">
        <v>55</v>
      </c>
      <c r="B16" s="1"/>
      <c r="C16" s="1"/>
      <c r="D16" s="4">
        <v>61447307</v>
      </c>
      <c r="E16" s="1"/>
      <c r="F16" s="33">
        <f t="shared" si="0"/>
        <v>2.965528269224522</v>
      </c>
      <c r="G16" s="1"/>
      <c r="H16" s="1"/>
      <c r="I16" s="4">
        <v>58191577</v>
      </c>
      <c r="J16" s="1"/>
      <c r="K16" s="33">
        <f>I16/I22*100</f>
        <v>2.8396921353149374</v>
      </c>
    </row>
    <row r="17" spans="1:11" ht="18" customHeight="1">
      <c r="A17" s="2" t="s">
        <v>56</v>
      </c>
      <c r="B17" s="1"/>
      <c r="C17" s="1"/>
      <c r="D17" s="4">
        <v>211137433</v>
      </c>
      <c r="E17" s="1"/>
      <c r="F17" s="33">
        <f t="shared" si="0"/>
        <v>10.18977164048863</v>
      </c>
      <c r="G17" s="1"/>
      <c r="H17" s="1"/>
      <c r="I17" s="4">
        <v>187791730</v>
      </c>
      <c r="J17" s="1"/>
      <c r="K17" s="33">
        <f>I17/I22*100</f>
        <v>9.164053051151821</v>
      </c>
    </row>
    <row r="18" spans="1:11" ht="18" customHeight="1">
      <c r="A18" s="2" t="s">
        <v>57</v>
      </c>
      <c r="B18" s="1"/>
      <c r="C18" s="1"/>
      <c r="D18" s="4">
        <v>27701521</v>
      </c>
      <c r="E18" s="1"/>
      <c r="F18" s="33">
        <f t="shared" si="0"/>
        <v>1.3369120248999156</v>
      </c>
      <c r="G18" s="1"/>
      <c r="H18" s="1"/>
      <c r="I18" s="4">
        <v>29736297</v>
      </c>
      <c r="J18" s="1"/>
      <c r="K18" s="33">
        <f>I18/I22*100</f>
        <v>1.4511022570206193</v>
      </c>
    </row>
    <row r="19" spans="1:11" ht="18" customHeight="1">
      <c r="A19" s="2" t="s">
        <v>58</v>
      </c>
      <c r="B19" s="1"/>
      <c r="C19" s="1"/>
      <c r="D19" s="4">
        <v>61536593</v>
      </c>
      <c r="E19" s="1"/>
      <c r="F19" s="33">
        <f t="shared" si="0"/>
        <v>2.969837329620708</v>
      </c>
      <c r="G19" s="1"/>
      <c r="H19" s="1"/>
      <c r="I19" s="4">
        <v>59987367</v>
      </c>
      <c r="J19" s="1"/>
      <c r="K19" s="33">
        <f>I19/I22*100</f>
        <v>2.927324933781238</v>
      </c>
    </row>
    <row r="20" spans="1:11" ht="18" customHeight="1">
      <c r="A20" s="2" t="s">
        <v>59</v>
      </c>
      <c r="B20" s="1"/>
      <c r="C20" s="1"/>
      <c r="D20" s="4">
        <v>-3723</v>
      </c>
      <c r="E20" s="1"/>
      <c r="F20" s="84" t="s">
        <v>79</v>
      </c>
      <c r="G20" s="1"/>
      <c r="H20" s="1"/>
      <c r="I20" s="4">
        <v>-629179</v>
      </c>
      <c r="J20" s="1"/>
      <c r="K20" s="33">
        <f>I20/I22*100+0.01</f>
        <v>-0.020703320826059017</v>
      </c>
    </row>
    <row r="21" spans="1:11" ht="18" customHeight="1">
      <c r="A21" s="2" t="s">
        <v>89</v>
      </c>
      <c r="B21" s="1"/>
      <c r="C21" s="3"/>
      <c r="D21" s="4">
        <v>30286601</v>
      </c>
      <c r="E21" s="1"/>
      <c r="F21" s="33">
        <f>D21/$D$22*100</f>
        <v>1.4616714031783962</v>
      </c>
      <c r="G21" s="1"/>
      <c r="H21" s="3"/>
      <c r="I21" s="4">
        <v>58194487</v>
      </c>
      <c r="J21" s="1"/>
      <c r="K21" s="33">
        <f>I21/I22*100</f>
        <v>2.8398341404734118</v>
      </c>
    </row>
    <row r="22" spans="1:11" ht="18" customHeight="1">
      <c r="A22" s="2" t="s">
        <v>82</v>
      </c>
      <c r="B22" s="1"/>
      <c r="C22" s="37"/>
      <c r="D22" s="6">
        <f>SUM(D14:D21)</f>
        <v>2072052647</v>
      </c>
      <c r="E22" s="1"/>
      <c r="F22" s="34">
        <f>SUM(F14:F21)</f>
        <v>100.00017967690182</v>
      </c>
      <c r="G22" s="1"/>
      <c r="H22" s="37"/>
      <c r="I22" s="6">
        <f>SUM(I14:I21)</f>
        <v>2049221332</v>
      </c>
      <c r="J22" s="1"/>
      <c r="K22" s="34">
        <f>SUM(K14:K21)-0.01</f>
        <v>99.99999999999999</v>
      </c>
    </row>
    <row r="23" spans="1:2" ht="18" customHeight="1">
      <c r="A23" s="1" t="s">
        <v>75</v>
      </c>
      <c r="B23" s="1"/>
    </row>
    <row r="24" spans="1:11" ht="18" customHeight="1">
      <c r="A24" s="1" t="s">
        <v>60</v>
      </c>
      <c r="B24" s="1"/>
      <c r="C24" s="1"/>
      <c r="D24" s="4">
        <v>339500</v>
      </c>
      <c r="E24" s="1"/>
      <c r="F24" s="33">
        <f aca="true" t="shared" si="1" ref="F24:F32">D24/$D$22*100</f>
        <v>0.016384718819357297</v>
      </c>
      <c r="G24" s="1"/>
      <c r="H24" s="1"/>
      <c r="I24" s="4">
        <v>268950</v>
      </c>
      <c r="J24" s="1"/>
      <c r="K24" s="11" t="s">
        <v>79</v>
      </c>
    </row>
    <row r="25" spans="1:11" ht="18" customHeight="1">
      <c r="A25" s="1" t="s">
        <v>61</v>
      </c>
      <c r="B25" s="1"/>
      <c r="C25" s="1"/>
      <c r="D25" s="4">
        <v>413025984</v>
      </c>
      <c r="E25" s="1"/>
      <c r="F25" s="33">
        <f t="shared" si="1"/>
        <v>19.933180008625524</v>
      </c>
      <c r="G25" s="1"/>
      <c r="H25" s="1"/>
      <c r="I25" s="4">
        <v>393704579</v>
      </c>
      <c r="J25" s="1"/>
      <c r="K25" s="33">
        <f>I25/I22*100</f>
        <v>19.212399014788314</v>
      </c>
    </row>
    <row r="26" spans="1:11" ht="18" customHeight="1">
      <c r="A26" s="2" t="s">
        <v>84</v>
      </c>
      <c r="B26" s="1"/>
      <c r="C26" s="1"/>
      <c r="D26" s="4">
        <v>1033311084</v>
      </c>
      <c r="E26" s="1"/>
      <c r="F26" s="33">
        <f t="shared" si="1"/>
        <v>49.86895895218053</v>
      </c>
      <c r="G26" s="1"/>
      <c r="H26" s="1"/>
      <c r="I26" s="4">
        <v>963867386</v>
      </c>
      <c r="J26" s="1"/>
      <c r="K26" s="33">
        <f>I26/I22*100</f>
        <v>47.035787249944555</v>
      </c>
    </row>
    <row r="27" spans="1:11" ht="18" customHeight="1">
      <c r="A27" s="2" t="s">
        <v>62</v>
      </c>
      <c r="B27" s="1"/>
      <c r="C27" s="1"/>
      <c r="D27" s="4">
        <v>113776475</v>
      </c>
      <c r="E27" s="1"/>
      <c r="F27" s="33">
        <f t="shared" si="1"/>
        <v>5.491003096119691</v>
      </c>
      <c r="G27" s="1"/>
      <c r="H27" s="1"/>
      <c r="I27" s="4">
        <v>103159991</v>
      </c>
      <c r="J27" s="1"/>
      <c r="K27" s="33">
        <f>I27/I22*100</f>
        <v>5.034106828241821</v>
      </c>
    </row>
    <row r="28" spans="1:11" ht="18" customHeight="1">
      <c r="A28" s="2" t="s">
        <v>63</v>
      </c>
      <c r="B28" s="1"/>
      <c r="C28" s="1"/>
      <c r="D28" s="4">
        <v>20930070</v>
      </c>
      <c r="E28" s="1"/>
      <c r="F28" s="33">
        <f t="shared" si="1"/>
        <v>1.0101128477745671</v>
      </c>
      <c r="G28" s="1"/>
      <c r="H28" s="1"/>
      <c r="I28" s="4">
        <v>21778776</v>
      </c>
      <c r="J28" s="1"/>
      <c r="K28" s="33">
        <f>I28/I22*100</f>
        <v>1.0627830024951155</v>
      </c>
    </row>
    <row r="29" spans="1:11" ht="18" customHeight="1">
      <c r="A29" s="2" t="s">
        <v>64</v>
      </c>
      <c r="B29" s="1"/>
      <c r="C29" s="1"/>
      <c r="D29" s="4">
        <v>60062457</v>
      </c>
      <c r="E29" s="1"/>
      <c r="F29" s="33">
        <f t="shared" si="1"/>
        <v>2.898693577451365</v>
      </c>
      <c r="G29" s="1"/>
      <c r="H29" s="1"/>
      <c r="I29" s="4">
        <v>59669033</v>
      </c>
      <c r="J29" s="1"/>
      <c r="K29" s="33">
        <f>I29/I22*100</f>
        <v>2.9117905454245974</v>
      </c>
    </row>
    <row r="30" spans="1:11" ht="18" customHeight="1">
      <c r="A30" s="2" t="s">
        <v>65</v>
      </c>
      <c r="B30" s="1"/>
      <c r="C30" s="1"/>
      <c r="D30" s="4">
        <v>29059224</v>
      </c>
      <c r="E30" s="1"/>
      <c r="F30" s="33">
        <f t="shared" si="1"/>
        <v>1.4024365665647105</v>
      </c>
      <c r="G30" s="1"/>
      <c r="H30" s="1"/>
      <c r="I30" s="4">
        <v>28227361</v>
      </c>
      <c r="J30" s="1"/>
      <c r="K30" s="33">
        <f>I30/I22*100</f>
        <v>1.377467653650211</v>
      </c>
    </row>
    <row r="31" spans="1:11" ht="18" customHeight="1">
      <c r="A31" s="2" t="s">
        <v>66</v>
      </c>
      <c r="B31" s="1"/>
      <c r="C31" s="1"/>
      <c r="D31" s="4">
        <v>12128003</v>
      </c>
      <c r="E31" s="1"/>
      <c r="F31" s="33">
        <f t="shared" si="1"/>
        <v>0.5853134580127297</v>
      </c>
      <c r="G31" s="1"/>
      <c r="H31" s="1"/>
      <c r="I31" s="4">
        <v>12279612</v>
      </c>
      <c r="J31" s="1"/>
      <c r="K31" s="33">
        <f>I31/I22*100</f>
        <v>0.5992330749365827</v>
      </c>
    </row>
    <row r="32" spans="1:11" ht="18" customHeight="1">
      <c r="A32" s="2" t="s">
        <v>67</v>
      </c>
      <c r="B32" s="1"/>
      <c r="C32" s="1"/>
      <c r="D32" s="4">
        <v>-86628678</v>
      </c>
      <c r="E32" s="1"/>
      <c r="F32" s="33">
        <f t="shared" si="1"/>
        <v>-4.180814523483486</v>
      </c>
      <c r="G32" s="1"/>
      <c r="H32" s="1"/>
      <c r="I32" s="4">
        <v>-85109138</v>
      </c>
      <c r="J32" s="1"/>
      <c r="K32" s="33">
        <f>I32/I22*100</f>
        <v>-4.153242827944561</v>
      </c>
    </row>
    <row r="33" spans="1:11" ht="18" customHeight="1">
      <c r="A33" s="2" t="s">
        <v>68</v>
      </c>
      <c r="B33" s="1"/>
      <c r="C33" s="1"/>
      <c r="D33" s="4">
        <v>36621</v>
      </c>
      <c r="E33" s="1"/>
      <c r="F33" s="84" t="s">
        <v>79</v>
      </c>
      <c r="G33" s="1"/>
      <c r="H33" s="1"/>
      <c r="I33" s="4">
        <v>-39647191</v>
      </c>
      <c r="J33" s="1"/>
      <c r="K33" s="33">
        <f>I33/I22*100</f>
        <v>-1.9347442065374711</v>
      </c>
    </row>
    <row r="34" spans="1:11" ht="18" customHeight="1">
      <c r="A34" s="2" t="s">
        <v>83</v>
      </c>
      <c r="B34" s="1"/>
      <c r="C34" s="5"/>
      <c r="D34" s="6">
        <f>SUM(D24:D33)</f>
        <v>1596040740</v>
      </c>
      <c r="E34" s="1"/>
      <c r="F34" s="34">
        <f>SUM(F24:F33)</f>
        <v>77.02526870206499</v>
      </c>
      <c r="G34" s="1"/>
      <c r="H34" s="5"/>
      <c r="I34" s="6">
        <f>SUM(I24:I33)</f>
        <v>1458199359</v>
      </c>
      <c r="J34" s="1"/>
      <c r="K34" s="34">
        <f>SUM(K24:K33)</f>
        <v>71.14558033499914</v>
      </c>
    </row>
    <row r="35" spans="1:11" ht="18" customHeight="1">
      <c r="A35" s="2" t="s">
        <v>85</v>
      </c>
      <c r="B35" s="1"/>
      <c r="C35" s="5"/>
      <c r="D35" s="6">
        <f>D22-D34</f>
        <v>476011907</v>
      </c>
      <c r="E35" s="1"/>
      <c r="F35" s="34">
        <f>F22-F34</f>
        <v>22.97491097483683</v>
      </c>
      <c r="G35" s="1"/>
      <c r="H35" s="5"/>
      <c r="I35" s="6">
        <f>I22-I34</f>
        <v>591021973</v>
      </c>
      <c r="J35" s="1"/>
      <c r="K35" s="34">
        <f>K22-K34</f>
        <v>28.854419665000847</v>
      </c>
    </row>
    <row r="36" spans="1:11" ht="18" customHeight="1">
      <c r="A36" s="2"/>
      <c r="B36" s="1"/>
      <c r="C36" s="17"/>
      <c r="D36" s="18"/>
      <c r="E36" s="1"/>
      <c r="F36" s="39"/>
      <c r="G36" s="1"/>
      <c r="H36" s="17"/>
      <c r="I36" s="18"/>
      <c r="J36" s="1"/>
      <c r="K36" s="39"/>
    </row>
    <row r="37" spans="1:11" ht="18" customHeight="1">
      <c r="A37" s="1" t="s">
        <v>87</v>
      </c>
      <c r="B37" s="1"/>
      <c r="C37" s="1"/>
      <c r="D37" s="4"/>
      <c r="E37" s="1"/>
      <c r="F37" s="33"/>
      <c r="G37" s="1"/>
      <c r="H37" s="1"/>
      <c r="I37" s="4"/>
      <c r="J37" s="1"/>
      <c r="K37" s="33"/>
    </row>
    <row r="38" spans="1:11" ht="18" customHeight="1">
      <c r="A38" s="1" t="s">
        <v>69</v>
      </c>
      <c r="B38" s="1"/>
      <c r="C38" s="1"/>
      <c r="D38" s="4">
        <v>143573389</v>
      </c>
      <c r="E38" s="1"/>
      <c r="F38" s="33">
        <f>D38/$D$22*100</f>
        <v>6.929041557311358</v>
      </c>
      <c r="G38" s="1"/>
      <c r="H38" s="1"/>
      <c r="I38" s="4">
        <v>158803853</v>
      </c>
      <c r="J38" s="1"/>
      <c r="K38" s="33">
        <f>I38/I22*100</f>
        <v>7.749472959322093</v>
      </c>
    </row>
    <row r="39" spans="1:11" ht="18" customHeight="1">
      <c r="A39" s="1" t="s">
        <v>70</v>
      </c>
      <c r="B39" s="1"/>
      <c r="C39" s="1"/>
      <c r="D39" s="4">
        <v>42771504</v>
      </c>
      <c r="E39" s="1"/>
      <c r="F39" s="33">
        <f>D39/$D$22*100</f>
        <v>2.0642093270133013</v>
      </c>
      <c r="G39" s="1"/>
      <c r="H39" s="1"/>
      <c r="I39" s="4">
        <v>30189892</v>
      </c>
      <c r="J39" s="1"/>
      <c r="K39" s="33">
        <f>I39/I22*100</f>
        <v>1.4732372500990538</v>
      </c>
    </row>
    <row r="40" spans="1:11" ht="18" customHeight="1">
      <c r="A40" s="1" t="s">
        <v>71</v>
      </c>
      <c r="B40" s="1"/>
      <c r="C40" s="3"/>
      <c r="D40" s="7">
        <v>7021020</v>
      </c>
      <c r="E40" s="1"/>
      <c r="F40" s="33">
        <f>D40/$D$22*100</f>
        <v>0.33884370699582905</v>
      </c>
      <c r="G40" s="1"/>
      <c r="H40" s="3"/>
      <c r="I40" s="7">
        <v>5952211</v>
      </c>
      <c r="J40" s="1"/>
      <c r="K40" s="35">
        <f>I40/I22*100</f>
        <v>0.2904620846490388</v>
      </c>
    </row>
    <row r="41" spans="1:11" ht="18" customHeight="1">
      <c r="A41" s="1" t="s">
        <v>90</v>
      </c>
      <c r="B41" s="1"/>
      <c r="C41" s="3"/>
      <c r="D41" s="7">
        <f>SUM(D38:D40)</f>
        <v>193365913</v>
      </c>
      <c r="E41" s="1"/>
      <c r="F41" s="34">
        <f>SUM(F38:F40)</f>
        <v>9.33209459132049</v>
      </c>
      <c r="G41" s="1"/>
      <c r="H41" s="3"/>
      <c r="I41" s="7">
        <f>SUM(I38:I40)</f>
        <v>194945956</v>
      </c>
      <c r="J41" s="1"/>
      <c r="K41" s="35">
        <f>SUM(K38:K40)</f>
        <v>9.513172294070186</v>
      </c>
    </row>
    <row r="42" spans="1:11" ht="18" customHeight="1">
      <c r="A42" s="1" t="s">
        <v>72</v>
      </c>
      <c r="B42" s="1"/>
      <c r="C42" s="5"/>
      <c r="D42" s="6">
        <f>D35-D41</f>
        <v>282645994</v>
      </c>
      <c r="E42" s="1"/>
      <c r="F42" s="34">
        <f>F35-F41</f>
        <v>13.642816383516342</v>
      </c>
      <c r="G42" s="1"/>
      <c r="H42" s="5"/>
      <c r="I42" s="6">
        <f>I35-I41</f>
        <v>396076017</v>
      </c>
      <c r="J42" s="1"/>
      <c r="K42" s="34">
        <f>K35-K41</f>
        <v>19.34124737093066</v>
      </c>
    </row>
    <row r="43" spans="1:11" ht="18" customHeight="1">
      <c r="A43" s="1"/>
      <c r="B43" s="1"/>
      <c r="C43" s="17"/>
      <c r="D43" s="18"/>
      <c r="E43" s="1"/>
      <c r="F43" s="39"/>
      <c r="G43" s="1"/>
      <c r="H43" s="17"/>
      <c r="I43" s="18"/>
      <c r="J43" s="1"/>
      <c r="K43" s="39"/>
    </row>
    <row r="44" spans="1:11" ht="18" customHeight="1">
      <c r="A44" s="1" t="s">
        <v>88</v>
      </c>
      <c r="B44" s="1"/>
      <c r="C44" s="1"/>
      <c r="D44" s="4"/>
      <c r="E44" s="1"/>
      <c r="F44" s="33"/>
      <c r="G44" s="1"/>
      <c r="H44" s="1"/>
      <c r="I44" s="4"/>
      <c r="J44" s="1"/>
      <c r="K44" s="33"/>
    </row>
    <row r="45" spans="1:11" ht="18" customHeight="1">
      <c r="A45" s="1" t="s">
        <v>175</v>
      </c>
      <c r="B45" s="1"/>
      <c r="C45" s="1"/>
      <c r="D45" s="83">
        <v>687376861</v>
      </c>
      <c r="E45" s="1"/>
      <c r="F45" s="33">
        <f>D45/$D$22*100</f>
        <v>33.17371602479365</v>
      </c>
      <c r="G45" s="1"/>
      <c r="H45" s="1"/>
      <c r="I45" s="63" t="s">
        <v>219</v>
      </c>
      <c r="J45" s="1"/>
      <c r="K45" s="11" t="s">
        <v>79</v>
      </c>
    </row>
    <row r="46" spans="1:11" ht="18" customHeight="1">
      <c r="A46" s="1" t="s">
        <v>174</v>
      </c>
      <c r="B46" s="1"/>
      <c r="C46" s="3"/>
      <c r="D46" s="7">
        <v>227912343</v>
      </c>
      <c r="E46" s="1"/>
      <c r="F46" s="33">
        <f>D46/$D$22*100</f>
        <v>10.999350973537306</v>
      </c>
      <c r="G46" s="1"/>
      <c r="H46" s="3"/>
      <c r="I46" s="7">
        <v>76481315</v>
      </c>
      <c r="J46" s="1"/>
      <c r="K46" s="35">
        <f>I46/I22*100</f>
        <v>3.7322134903483426</v>
      </c>
    </row>
    <row r="47" spans="1:11" ht="18" customHeight="1">
      <c r="A47" s="2" t="s">
        <v>86</v>
      </c>
      <c r="B47" s="1"/>
      <c r="C47" s="3"/>
      <c r="D47" s="7">
        <f>SUM(D45:D46)</f>
        <v>915289204</v>
      </c>
      <c r="E47" s="1"/>
      <c r="F47" s="34">
        <f>SUM(F45:F46)</f>
        <v>44.17306699833095</v>
      </c>
      <c r="G47" s="1"/>
      <c r="H47" s="3"/>
      <c r="I47" s="7">
        <f>SUM(I45:I46)</f>
        <v>76481315</v>
      </c>
      <c r="J47" s="1"/>
      <c r="K47" s="35">
        <f>SUM(K45:K46)</f>
        <v>3.7322134903483426</v>
      </c>
    </row>
    <row r="48" spans="1:11" ht="18" customHeight="1" thickBot="1">
      <c r="A48" s="1" t="s">
        <v>173</v>
      </c>
      <c r="B48" s="1"/>
      <c r="C48" s="10" t="s">
        <v>73</v>
      </c>
      <c r="D48" s="9">
        <f>D42-D47</f>
        <v>-632643210</v>
      </c>
      <c r="E48" s="1"/>
      <c r="F48" s="36">
        <f>F42-F47</f>
        <v>-30.530250614814612</v>
      </c>
      <c r="G48" s="1"/>
      <c r="H48" s="10" t="s">
        <v>11</v>
      </c>
      <c r="I48" s="9">
        <f>I42-I47</f>
        <v>319594702</v>
      </c>
      <c r="J48" s="1"/>
      <c r="K48" s="36">
        <f>K42-K47</f>
        <v>15.609033880582317</v>
      </c>
    </row>
    <row r="49" spans="1:11" ht="18" customHeight="1" thickTop="1">
      <c r="A49" s="1"/>
      <c r="B49" s="1"/>
      <c r="C49" s="80"/>
      <c r="D49" s="18"/>
      <c r="E49" s="1"/>
      <c r="F49" s="39"/>
      <c r="G49" s="1"/>
      <c r="H49" s="80"/>
      <c r="I49" s="18"/>
      <c r="J49" s="1"/>
      <c r="K49" s="39"/>
    </row>
    <row r="50" spans="1:11" ht="11.25" customHeight="1">
      <c r="A50" s="1"/>
      <c r="B50" s="1"/>
      <c r="C50" s="1"/>
      <c r="D50" s="1"/>
      <c r="E50" s="1"/>
      <c r="F50" s="31"/>
      <c r="G50" s="1"/>
      <c r="H50" s="1"/>
      <c r="I50" s="1"/>
      <c r="J50" s="1"/>
      <c r="K50" s="31"/>
    </row>
    <row r="51" spans="1:11" ht="18" customHeight="1">
      <c r="A51" s="124" t="s">
        <v>236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</row>
    <row r="52" spans="1:11" ht="18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1:11" ht="12.75" customHeight="1">
      <c r="A53" s="32"/>
      <c r="B53" s="1"/>
      <c r="C53" s="1"/>
      <c r="D53" s="1"/>
      <c r="E53" s="1"/>
      <c r="F53" s="31"/>
      <c r="G53" s="1"/>
      <c r="H53" s="1"/>
      <c r="I53" s="1"/>
      <c r="J53" s="1"/>
      <c r="K53" s="31"/>
    </row>
    <row r="54" spans="1:11" ht="18" customHeight="1">
      <c r="A54" s="41" t="s">
        <v>208</v>
      </c>
      <c r="B54" s="41"/>
      <c r="C54" s="41"/>
      <c r="D54" s="41"/>
      <c r="E54" s="41"/>
      <c r="F54" s="41"/>
      <c r="G54" s="41"/>
      <c r="H54" s="41"/>
      <c r="I54" s="41"/>
      <c r="J54" s="1"/>
      <c r="K54" s="31"/>
    </row>
    <row r="55" spans="1:11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ht="18" customHeight="1"/>
    <row r="57" ht="18" customHeight="1"/>
    <row r="58" spans="1:11" ht="18" customHeight="1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</row>
  </sheetData>
  <mergeCells count="9">
    <mergeCell ref="A2:K2"/>
    <mergeCell ref="A4:K4"/>
    <mergeCell ref="A6:K6"/>
    <mergeCell ref="A58:K58"/>
    <mergeCell ref="C12:D12"/>
    <mergeCell ref="H12:I12"/>
    <mergeCell ref="A8:K8"/>
    <mergeCell ref="I10:K10"/>
    <mergeCell ref="A51:K51"/>
  </mergeCells>
  <printOptions/>
  <pageMargins left="0.9448818897637796" right="0.7480314960629921" top="0.5511811023622047" bottom="0.984251968503937" header="0.35433070866141736" footer="0.5118110236220472"/>
  <pageSetup horizontalDpi="600" verticalDpi="600" orientation="portrait" paperSize="9" scale="84" r:id="rId1"/>
  <headerFooter alignWithMargins="0">
    <oddFooter>&amp;C&amp;10 8&amp;12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="90" zoomScaleNormal="90" workbookViewId="0" topLeftCell="A1">
      <selection activeCell="A5" sqref="A5:K5"/>
    </sheetView>
  </sheetViews>
  <sheetFormatPr defaultColWidth="9.00390625" defaultRowHeight="16.5"/>
  <cols>
    <col min="1" max="1" width="25.375" style="1" customWidth="1"/>
    <col min="2" max="2" width="1.37890625" style="1" customWidth="1"/>
    <col min="3" max="3" width="2.00390625" style="1" customWidth="1"/>
    <col min="4" max="4" width="19.50390625" style="1" customWidth="1"/>
    <col min="5" max="5" width="2.625" style="1" customWidth="1"/>
    <col min="6" max="6" width="11.75390625" style="1" customWidth="1"/>
    <col min="7" max="7" width="2.25390625" style="1" customWidth="1"/>
    <col min="8" max="8" width="2.125" style="1" customWidth="1"/>
    <col min="9" max="9" width="17.625" style="1" customWidth="1"/>
    <col min="10" max="10" width="2.25390625" style="1" customWidth="1"/>
    <col min="11" max="11" width="11.875" style="1" customWidth="1"/>
    <col min="12" max="16384" width="9.00390625" style="1" customWidth="1"/>
  </cols>
  <sheetData>
    <row r="1" spans="1:11" ht="27" customHeight="1">
      <c r="A1" s="132" t="s">
        <v>104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27" customHeight="1">
      <c r="A2" s="124" t="s">
        <v>169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27" customHeight="1">
      <c r="A3" s="124" t="s">
        <v>105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27" customHeight="1">
      <c r="A4" s="124" t="s">
        <v>256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27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0" ht="27" customHeight="1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9:11" ht="27" customHeight="1">
      <c r="I7" s="132" t="s">
        <v>106</v>
      </c>
      <c r="J7" s="132"/>
      <c r="K7" s="132"/>
    </row>
    <row r="8" spans="1:11" ht="27" customHeight="1">
      <c r="A8" s="14" t="s">
        <v>107</v>
      </c>
      <c r="C8" s="131" t="s">
        <v>218</v>
      </c>
      <c r="D8" s="131"/>
      <c r="F8" s="14" t="s">
        <v>108</v>
      </c>
      <c r="G8" s="16"/>
      <c r="H8" s="125" t="s">
        <v>91</v>
      </c>
      <c r="I8" s="125"/>
      <c r="J8" s="16"/>
      <c r="K8" s="14" t="s">
        <v>108</v>
      </c>
    </row>
    <row r="9" spans="1:11" ht="27" customHeight="1">
      <c r="A9" s="43" t="s">
        <v>109</v>
      </c>
      <c r="D9" s="18"/>
      <c r="E9" s="17"/>
      <c r="F9" s="44"/>
      <c r="G9" s="17"/>
      <c r="I9" s="18"/>
      <c r="J9" s="17"/>
      <c r="K9" s="39"/>
    </row>
    <row r="10" spans="1:11" ht="27" customHeight="1">
      <c r="A10" s="43" t="s">
        <v>110</v>
      </c>
      <c r="C10" s="17" t="s">
        <v>111</v>
      </c>
      <c r="D10" s="18">
        <v>1262471789</v>
      </c>
      <c r="E10" s="17"/>
      <c r="F10" s="44">
        <f aca="true" t="shared" si="0" ref="F10:F18">D10/$D$31*100</f>
        <v>61.83223045849691</v>
      </c>
      <c r="G10" s="17"/>
      <c r="H10" s="17" t="s">
        <v>111</v>
      </c>
      <c r="I10" s="18">
        <v>1245376264</v>
      </c>
      <c r="K10" s="44">
        <f aca="true" t="shared" si="1" ref="K10:K18">I10/$I$31*100</f>
        <v>62.529686300891086</v>
      </c>
    </row>
    <row r="11" spans="1:11" ht="27" customHeight="1">
      <c r="A11" s="43" t="s">
        <v>112</v>
      </c>
      <c r="C11" s="17"/>
      <c r="D11" s="18">
        <v>300070863</v>
      </c>
      <c r="E11" s="17"/>
      <c r="F11" s="44">
        <f t="shared" si="0"/>
        <v>14.696606226419254</v>
      </c>
      <c r="G11" s="17"/>
      <c r="H11" s="17"/>
      <c r="I11" s="18">
        <v>290390174</v>
      </c>
      <c r="K11" s="44">
        <f t="shared" si="1"/>
        <v>14.580337693894876</v>
      </c>
    </row>
    <row r="12" spans="1:11" ht="27" customHeight="1">
      <c r="A12" s="43" t="s">
        <v>157</v>
      </c>
      <c r="B12" s="43"/>
      <c r="C12" s="17"/>
      <c r="D12" s="18">
        <v>30936601</v>
      </c>
      <c r="E12" s="17"/>
      <c r="F12" s="44">
        <f t="shared" si="0"/>
        <v>1.5151855742849918</v>
      </c>
      <c r="G12" s="17"/>
      <c r="H12" s="17"/>
      <c r="I12" s="18">
        <v>30569515</v>
      </c>
      <c r="K12" s="44">
        <f t="shared" si="1"/>
        <v>1.5348792478032842</v>
      </c>
    </row>
    <row r="13" spans="1:11" ht="27" customHeight="1">
      <c r="A13" s="43" t="s">
        <v>158</v>
      </c>
      <c r="B13" s="43"/>
      <c r="C13" s="17"/>
      <c r="D13" s="18">
        <v>22458000</v>
      </c>
      <c r="E13" s="17"/>
      <c r="F13" s="44">
        <f t="shared" si="0"/>
        <v>1.09992812808661</v>
      </c>
      <c r="G13" s="17"/>
      <c r="H13" s="17"/>
      <c r="I13" s="18">
        <v>20697550</v>
      </c>
      <c r="K13" s="44">
        <f t="shared" si="1"/>
        <v>1.0392130845180523</v>
      </c>
    </row>
    <row r="14" spans="1:11" ht="27" customHeight="1">
      <c r="A14" s="43" t="s">
        <v>159</v>
      </c>
      <c r="B14" s="43"/>
      <c r="C14" s="17"/>
      <c r="D14" s="18">
        <v>44271836</v>
      </c>
      <c r="E14" s="17"/>
      <c r="F14" s="44">
        <f t="shared" si="0"/>
        <v>2.168306959588449</v>
      </c>
      <c r="G14" s="17"/>
      <c r="H14" s="17"/>
      <c r="I14" s="18">
        <v>47997194</v>
      </c>
      <c r="K14" s="44">
        <f t="shared" si="1"/>
        <v>2.4099138315864126</v>
      </c>
    </row>
    <row r="15" spans="1:11" ht="27" customHeight="1">
      <c r="A15" s="43" t="s">
        <v>160</v>
      </c>
      <c r="B15" s="43"/>
      <c r="C15" s="17"/>
      <c r="D15" s="18">
        <v>12227</v>
      </c>
      <c r="E15" s="17"/>
      <c r="F15" s="85" t="s">
        <v>79</v>
      </c>
      <c r="G15" s="17"/>
      <c r="H15" s="17"/>
      <c r="I15" s="18">
        <v>313640</v>
      </c>
      <c r="K15" s="11" t="s">
        <v>79</v>
      </c>
    </row>
    <row r="16" spans="1:11" ht="27" customHeight="1">
      <c r="A16" s="43" t="s">
        <v>113</v>
      </c>
      <c r="C16" s="5"/>
      <c r="D16" s="6">
        <f>SUM(D10:D15)</f>
        <v>1660221316</v>
      </c>
      <c r="E16" s="17"/>
      <c r="F16" s="45">
        <v>81.32</v>
      </c>
      <c r="G16" s="17"/>
      <c r="H16" s="5"/>
      <c r="I16" s="6">
        <f>SUM(I10:I15)</f>
        <v>1635344337</v>
      </c>
      <c r="K16" s="45">
        <f t="shared" si="1"/>
        <v>82.10977785790585</v>
      </c>
    </row>
    <row r="17" spans="1:11" ht="27" customHeight="1">
      <c r="A17" s="43" t="s">
        <v>114</v>
      </c>
      <c r="C17" s="5"/>
      <c r="D17" s="6">
        <v>19725599</v>
      </c>
      <c r="E17" s="17"/>
      <c r="F17" s="45">
        <f t="shared" si="0"/>
        <v>0.9661030004211018</v>
      </c>
      <c r="G17" s="17"/>
      <c r="H17" s="5"/>
      <c r="I17" s="6">
        <v>20604716</v>
      </c>
      <c r="K17" s="46">
        <f t="shared" si="1"/>
        <v>1.0345519382718469</v>
      </c>
    </row>
    <row r="18" spans="1:11" ht="27" customHeight="1">
      <c r="A18" s="43" t="s">
        <v>115</v>
      </c>
      <c r="C18" s="5"/>
      <c r="D18" s="6">
        <v>61447307</v>
      </c>
      <c r="E18" s="17"/>
      <c r="F18" s="45">
        <f t="shared" si="0"/>
        <v>3.0095120386709966</v>
      </c>
      <c r="G18" s="17"/>
      <c r="H18" s="5"/>
      <c r="I18" s="6">
        <v>58191577</v>
      </c>
      <c r="K18" s="46">
        <f t="shared" si="1"/>
        <v>2.9217684328405897</v>
      </c>
    </row>
    <row r="19" spans="1:11" ht="27" customHeight="1">
      <c r="A19" s="43" t="s">
        <v>116</v>
      </c>
      <c r="C19" s="17"/>
      <c r="D19" s="18"/>
      <c r="E19" s="17"/>
      <c r="F19" s="44"/>
      <c r="G19" s="17"/>
      <c r="H19" s="17"/>
      <c r="I19" s="18"/>
      <c r="K19" s="39"/>
    </row>
    <row r="20" spans="1:11" ht="27" customHeight="1">
      <c r="A20" s="43" t="s">
        <v>117</v>
      </c>
      <c r="C20" s="17"/>
      <c r="D20" s="18">
        <v>209022433</v>
      </c>
      <c r="E20" s="17"/>
      <c r="F20" s="44">
        <f>D20/$D$31*100</f>
        <v>10.23731647777179</v>
      </c>
      <c r="G20" s="17"/>
      <c r="H20" s="17"/>
      <c r="I20" s="18">
        <v>187000230</v>
      </c>
      <c r="K20" s="44">
        <f>I20/$I$31*100+0.01</f>
        <v>9.399183059052168</v>
      </c>
    </row>
    <row r="21" spans="1:11" ht="27" customHeight="1">
      <c r="A21" s="43" t="s">
        <v>118</v>
      </c>
      <c r="C21" s="17"/>
      <c r="D21" s="18">
        <v>2115000</v>
      </c>
      <c r="E21" s="17"/>
      <c r="F21" s="44">
        <f>D21/$D$31*100</f>
        <v>0.10358660570412236</v>
      </c>
      <c r="G21" s="17"/>
      <c r="H21" s="17"/>
      <c r="I21" s="18">
        <v>791500</v>
      </c>
      <c r="K21" s="46">
        <f>I21/$I$31*100</f>
        <v>0.03974079813292097</v>
      </c>
    </row>
    <row r="22" spans="1:11" ht="27" customHeight="1">
      <c r="A22" s="43" t="s">
        <v>113</v>
      </c>
      <c r="C22" s="5"/>
      <c r="D22" s="6">
        <f>SUM(D20:D21)</f>
        <v>211137433</v>
      </c>
      <c r="E22" s="17"/>
      <c r="F22" s="45">
        <f>D22/$D$31*100</f>
        <v>10.340903083475911</v>
      </c>
      <c r="G22" s="17"/>
      <c r="H22" s="5"/>
      <c r="I22" s="6">
        <f>SUM(I20:I21)</f>
        <v>187791730</v>
      </c>
      <c r="K22" s="46">
        <f>I22/$I$31*100</f>
        <v>9.42892385718509</v>
      </c>
    </row>
    <row r="23" spans="1:11" ht="27" customHeight="1">
      <c r="A23" s="43" t="s">
        <v>119</v>
      </c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27" customHeight="1">
      <c r="A24" s="43" t="s">
        <v>120</v>
      </c>
      <c r="C24" s="17"/>
      <c r="D24" s="18">
        <v>27611551</v>
      </c>
      <c r="E24" s="17"/>
      <c r="F24" s="44">
        <v>1.35</v>
      </c>
      <c r="G24" s="17"/>
      <c r="H24" s="17"/>
      <c r="I24" s="18">
        <v>29729750</v>
      </c>
      <c r="J24" s="17"/>
      <c r="K24" s="44">
        <f>I24/$I$31*100</f>
        <v>1.492715089440565</v>
      </c>
    </row>
    <row r="25" spans="1:11" ht="27" customHeight="1">
      <c r="A25" s="43" t="s">
        <v>151</v>
      </c>
      <c r="C25" s="3"/>
      <c r="D25" s="7">
        <v>89970</v>
      </c>
      <c r="F25" s="11" t="s">
        <v>79</v>
      </c>
      <c r="H25" s="3"/>
      <c r="I25" s="7">
        <v>6547</v>
      </c>
      <c r="J25" s="17"/>
      <c r="K25" s="46">
        <f>I25/$I$31*100</f>
        <v>0.00032872142182720606</v>
      </c>
    </row>
    <row r="26" spans="1:11" ht="27" customHeight="1">
      <c r="A26" s="43" t="s">
        <v>113</v>
      </c>
      <c r="C26" s="5"/>
      <c r="D26" s="6">
        <f>SUM(D24:D25)</f>
        <v>27701521</v>
      </c>
      <c r="F26" s="45">
        <v>1.35</v>
      </c>
      <c r="H26" s="5"/>
      <c r="I26" s="6">
        <f>SUM(I24:I25)</f>
        <v>29736297</v>
      </c>
      <c r="J26" s="17"/>
      <c r="K26" s="45">
        <f>I26/$I$31*100</f>
        <v>1.4930438108623922</v>
      </c>
    </row>
    <row r="27" spans="1:11" ht="27" customHeight="1">
      <c r="A27" s="43" t="s">
        <v>121</v>
      </c>
      <c r="B27" s="17"/>
      <c r="C27" s="17"/>
      <c r="D27" s="18"/>
      <c r="E27" s="17"/>
      <c r="F27" s="44"/>
      <c r="G27" s="17"/>
      <c r="H27" s="17"/>
      <c r="I27" s="42"/>
      <c r="J27" s="17"/>
      <c r="K27" s="47"/>
    </row>
    <row r="28" spans="1:11" ht="27" customHeight="1">
      <c r="A28" s="43" t="s">
        <v>122</v>
      </c>
      <c r="B28" s="17"/>
      <c r="C28" s="17"/>
      <c r="D28" s="18">
        <v>23987118</v>
      </c>
      <c r="E28" s="17"/>
      <c r="F28" s="44">
        <f>D28/$D$31*100+0.01</f>
        <v>1.1848199216284898</v>
      </c>
      <c r="G28" s="17"/>
      <c r="H28" s="17"/>
      <c r="I28" s="42">
        <v>24514294</v>
      </c>
      <c r="J28" s="17"/>
      <c r="K28" s="44">
        <f>I28/$I$31*100</f>
        <v>1.230849790556002</v>
      </c>
    </row>
    <row r="29" spans="1:11" ht="27" customHeight="1">
      <c r="A29" s="43" t="s">
        <v>123</v>
      </c>
      <c r="C29" s="17"/>
      <c r="D29" s="18">
        <f>22721464+14828011</f>
        <v>37549475</v>
      </c>
      <c r="E29" s="17"/>
      <c r="F29" s="44">
        <f>D29/$D$31*100</f>
        <v>1.8390650880481325</v>
      </c>
      <c r="G29" s="17"/>
      <c r="H29" s="17"/>
      <c r="I29" s="42">
        <v>35473073</v>
      </c>
      <c r="J29" s="17"/>
      <c r="K29" s="44">
        <f>I29/$I$31*100</f>
        <v>1.7810843123782303</v>
      </c>
    </row>
    <row r="30" spans="1:11" ht="27" customHeight="1">
      <c r="A30" s="43" t="s">
        <v>124</v>
      </c>
      <c r="B30" s="17"/>
      <c r="C30" s="5"/>
      <c r="D30" s="6">
        <f>SUM(D28:D29)</f>
        <v>61536593</v>
      </c>
      <c r="F30" s="45">
        <f>D30/$D$31*100+0.01</f>
        <v>3.023885009676622</v>
      </c>
      <c r="H30" s="5"/>
      <c r="I30" s="6">
        <f>SUM(I28:I29)</f>
        <v>59987367</v>
      </c>
      <c r="J30" s="17"/>
      <c r="K30" s="45">
        <f>I30/$I$31*100+0.01</f>
        <v>3.021934102934232</v>
      </c>
    </row>
    <row r="31" spans="1:11" ht="27" customHeight="1" thickBot="1">
      <c r="A31" s="48" t="s">
        <v>125</v>
      </c>
      <c r="C31" s="8" t="s">
        <v>111</v>
      </c>
      <c r="D31" s="9">
        <f>D30+D26+D22+D18+D17+D16</f>
        <v>2041769769</v>
      </c>
      <c r="F31" s="28">
        <f>F16+F17+F18+F22+F26+F30-0.01</f>
        <v>100.0004031322446</v>
      </c>
      <c r="H31" s="8" t="s">
        <v>111</v>
      </c>
      <c r="I31" s="9">
        <f>I30+I26+I22+I18+I17+I16</f>
        <v>1991656024</v>
      </c>
      <c r="K31" s="28">
        <f>K16+K17+K18+K22+K26+K30-0.01</f>
        <v>100.00000000000001</v>
      </c>
    </row>
    <row r="32" spans="1:11" ht="27" customHeight="1" thickTop="1">
      <c r="A32" s="48"/>
      <c r="C32" s="17"/>
      <c r="D32" s="18"/>
      <c r="F32" s="49"/>
      <c r="H32" s="17"/>
      <c r="I32" s="18"/>
      <c r="K32" s="49"/>
    </row>
    <row r="33" spans="1:11" ht="27" customHeight="1">
      <c r="A33" s="41"/>
      <c r="B33" s="41"/>
      <c r="C33" s="20"/>
      <c r="D33" s="21"/>
      <c r="E33" s="41"/>
      <c r="F33" s="50"/>
      <c r="G33" s="41"/>
      <c r="H33" s="20"/>
      <c r="I33" s="21"/>
      <c r="J33" s="41"/>
      <c r="K33" s="50"/>
    </row>
    <row r="34" spans="1:11" ht="27" customHeight="1">
      <c r="A34" s="134" t="s">
        <v>210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</row>
    <row r="35" spans="1:11" ht="27" customHeight="1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</row>
    <row r="36" spans="1:11" ht="16.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  <row r="37" spans="1:11" ht="16.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</row>
  </sheetData>
  <mergeCells count="10">
    <mergeCell ref="A1:K1"/>
    <mergeCell ref="A2:K2"/>
    <mergeCell ref="A3:K3"/>
    <mergeCell ref="A4:K4"/>
    <mergeCell ref="A35:K35"/>
    <mergeCell ref="A5:K5"/>
    <mergeCell ref="I7:K7"/>
    <mergeCell ref="C8:D8"/>
    <mergeCell ref="H8:I8"/>
    <mergeCell ref="A34:K34"/>
  </mergeCells>
  <dataValidations count="1">
    <dataValidation allowBlank="1" showInputMessage="1" showErrorMessage="1" prompt="此儲存格已有文字" sqref="A12:B15"/>
  </dataValidations>
  <printOptions horizontalCentered="1"/>
  <pageMargins left="0.7480314960629921" right="0.7480314960629921" top="0.3937007874015748" bottom="0.984251968503937" header="0.5118110236220472" footer="0.5118110236220472"/>
  <pageSetup firstPageNumber="40" useFirstPageNumber="1" fitToHeight="1" fitToWidth="1" horizontalDpi="600" verticalDpi="600" orientation="portrait" paperSize="9" scale="83" r:id="rId1"/>
  <headerFooter alignWithMargins="0">
    <oddFooter>&amp;C&amp;"Times New Roman,標準"&amp;10 19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90" zoomScaleNormal="90" workbookViewId="0" topLeftCell="A1">
      <selection activeCell="A5" sqref="A5:K5"/>
    </sheetView>
  </sheetViews>
  <sheetFormatPr defaultColWidth="9.00390625" defaultRowHeight="16.5"/>
  <cols>
    <col min="1" max="1" width="22.625" style="1" customWidth="1"/>
    <col min="2" max="2" width="2.75390625" style="1" customWidth="1"/>
    <col min="3" max="3" width="2.25390625" style="1" customWidth="1"/>
    <col min="4" max="4" width="17.75390625" style="1" customWidth="1"/>
    <col min="5" max="5" width="2.75390625" style="1" customWidth="1"/>
    <col min="6" max="6" width="12.00390625" style="1" bestFit="1" customWidth="1"/>
    <col min="7" max="7" width="2.625" style="1" customWidth="1"/>
    <col min="8" max="8" width="3.00390625" style="1" bestFit="1" customWidth="1"/>
    <col min="9" max="9" width="17.125" style="1" customWidth="1"/>
    <col min="10" max="10" width="2.875" style="1" customWidth="1"/>
    <col min="11" max="11" width="11.75390625" style="1" customWidth="1"/>
    <col min="12" max="16384" width="9.00390625" style="1" customWidth="1"/>
  </cols>
  <sheetData>
    <row r="1" spans="1:11" ht="23.25" customHeight="1">
      <c r="A1" s="132" t="s">
        <v>146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23.25" customHeight="1">
      <c r="A2" s="124" t="s">
        <v>169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23.25" customHeight="1">
      <c r="A3" s="124" t="s">
        <v>126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23.25" customHeight="1">
      <c r="A4" s="124" t="s">
        <v>256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23.2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ht="23.2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9:11" ht="23.25" customHeight="1">
      <c r="I7" s="132" t="s">
        <v>127</v>
      </c>
      <c r="J7" s="132"/>
      <c r="K7" s="132"/>
    </row>
    <row r="8" spans="1:11" ht="23.25" customHeight="1">
      <c r="A8" s="14" t="s">
        <v>128</v>
      </c>
      <c r="C8" s="131" t="s">
        <v>218</v>
      </c>
      <c r="D8" s="131"/>
      <c r="F8" s="14" t="s">
        <v>129</v>
      </c>
      <c r="G8" s="16"/>
      <c r="H8" s="125" t="s">
        <v>91</v>
      </c>
      <c r="I8" s="125"/>
      <c r="J8" s="16"/>
      <c r="K8" s="14" t="s">
        <v>129</v>
      </c>
    </row>
    <row r="9" spans="1:11" ht="23.25" customHeight="1">
      <c r="A9" s="43" t="s">
        <v>147</v>
      </c>
      <c r="C9" s="40"/>
      <c r="D9" s="40"/>
      <c r="F9" s="40"/>
      <c r="G9" s="16"/>
      <c r="H9" s="19"/>
      <c r="I9" s="19"/>
      <c r="J9" s="16"/>
      <c r="K9" s="40"/>
    </row>
    <row r="10" spans="1:11" ht="23.25" customHeight="1">
      <c r="A10" s="43" t="s">
        <v>130</v>
      </c>
      <c r="C10" s="17" t="s">
        <v>131</v>
      </c>
      <c r="D10" s="18">
        <v>49500</v>
      </c>
      <c r="F10" s="11" t="s">
        <v>79</v>
      </c>
      <c r="G10" s="16"/>
      <c r="H10" s="17" t="s">
        <v>131</v>
      </c>
      <c r="I10" s="18">
        <v>13950</v>
      </c>
      <c r="J10" s="16"/>
      <c r="K10" s="11" t="s">
        <v>79</v>
      </c>
    </row>
    <row r="11" spans="1:11" ht="23.25" customHeight="1">
      <c r="A11" s="43" t="s">
        <v>148</v>
      </c>
      <c r="C11" s="40"/>
      <c r="D11" s="51">
        <v>290000</v>
      </c>
      <c r="F11" s="44">
        <f>D11/$D$47*100</f>
        <v>0.017234895249697194</v>
      </c>
      <c r="G11" s="16"/>
      <c r="H11" s="19"/>
      <c r="I11" s="51">
        <v>255000</v>
      </c>
      <c r="J11" s="16"/>
      <c r="K11" s="44">
        <f>I11/$I$47*100</f>
        <v>0.016109105386404223</v>
      </c>
    </row>
    <row r="12" spans="1:11" ht="23.25" customHeight="1">
      <c r="A12" s="43" t="s">
        <v>133</v>
      </c>
      <c r="C12" s="52"/>
      <c r="D12" s="53">
        <f>SUM(D10:D11)</f>
        <v>339500</v>
      </c>
      <c r="F12" s="45">
        <f>D12/$D$47*100</f>
        <v>0.02017671357680068</v>
      </c>
      <c r="G12" s="16"/>
      <c r="H12" s="52"/>
      <c r="I12" s="53">
        <f>SUM(I10:I11)</f>
        <v>268950</v>
      </c>
      <c r="J12" s="16"/>
      <c r="K12" s="45">
        <f>I12/$I$47*100</f>
        <v>0.016990368210483983</v>
      </c>
    </row>
    <row r="13" spans="1:11" ht="23.25" customHeight="1">
      <c r="A13" s="43" t="s">
        <v>134</v>
      </c>
      <c r="C13" s="40"/>
      <c r="D13" s="40"/>
      <c r="F13" s="40"/>
      <c r="G13" s="16"/>
      <c r="H13" s="40"/>
      <c r="I13" s="19"/>
      <c r="J13" s="16"/>
      <c r="K13" s="40"/>
    </row>
    <row r="14" spans="1:11" ht="23.25" customHeight="1">
      <c r="A14" s="43" t="s">
        <v>135</v>
      </c>
      <c r="C14" s="17"/>
      <c r="D14" s="18">
        <v>310639496</v>
      </c>
      <c r="F14" s="44">
        <f>D14/$D$47*100</f>
        <v>18.461514393030104</v>
      </c>
      <c r="G14" s="16"/>
      <c r="H14" s="17"/>
      <c r="I14" s="51">
        <v>292743360</v>
      </c>
      <c r="J14" s="16"/>
      <c r="K14" s="44">
        <f>I14/$I$47*100</f>
        <v>18.493465244745373</v>
      </c>
    </row>
    <row r="15" spans="1:11" ht="23.25" customHeight="1">
      <c r="A15" s="43" t="s">
        <v>130</v>
      </c>
      <c r="C15" s="40"/>
      <c r="D15" s="51">
        <v>47245081</v>
      </c>
      <c r="F15" s="44">
        <f>D15/$D$47*100</f>
        <v>2.8078069727533075</v>
      </c>
      <c r="G15" s="16"/>
      <c r="H15" s="40"/>
      <c r="I15" s="51">
        <v>45771587</v>
      </c>
      <c r="J15" s="16"/>
      <c r="K15" s="44">
        <f>I15/$I$47*100</f>
        <v>2.891526739944978</v>
      </c>
    </row>
    <row r="16" spans="1:11" ht="23.25" customHeight="1">
      <c r="A16" s="43" t="s">
        <v>132</v>
      </c>
      <c r="C16" s="40"/>
      <c r="D16" s="51">
        <v>41286979</v>
      </c>
      <c r="F16" s="44">
        <f>D16/$D$47*100</f>
        <v>2.4537129594532683</v>
      </c>
      <c r="G16" s="16"/>
      <c r="H16" s="40"/>
      <c r="I16" s="51">
        <v>41022046</v>
      </c>
      <c r="J16" s="16"/>
      <c r="K16" s="44">
        <f>I16/$I$47*100</f>
        <v>2.5914841654114578</v>
      </c>
    </row>
    <row r="17" spans="1:11" ht="23.25" customHeight="1">
      <c r="A17" s="43" t="s">
        <v>136</v>
      </c>
      <c r="C17" s="40"/>
      <c r="D17" s="51">
        <v>13854428</v>
      </c>
      <c r="F17" s="44">
        <f>D17/$D$47*100+0.01</f>
        <v>0.8333779838774888</v>
      </c>
      <c r="G17" s="16"/>
      <c r="H17" s="40"/>
      <c r="I17" s="51">
        <v>14167586</v>
      </c>
      <c r="J17" s="16"/>
      <c r="K17" s="44">
        <f>I17/$I$47*100</f>
        <v>0.8950083762546863</v>
      </c>
    </row>
    <row r="18" spans="1:11" ht="23.25" customHeight="1">
      <c r="A18" s="43" t="s">
        <v>133</v>
      </c>
      <c r="C18" s="52"/>
      <c r="D18" s="53">
        <f>SUM(D14:D17)</f>
        <v>413025984</v>
      </c>
      <c r="F18" s="45">
        <v>24.55</v>
      </c>
      <c r="G18" s="16"/>
      <c r="H18" s="52"/>
      <c r="I18" s="53">
        <f>SUM(I14:I17)</f>
        <v>393704579</v>
      </c>
      <c r="K18" s="45">
        <f>I18/$I$47*100</f>
        <v>24.871484526356497</v>
      </c>
    </row>
    <row r="19" ht="23.25" customHeight="1">
      <c r="A19" s="43" t="s">
        <v>137</v>
      </c>
    </row>
    <row r="20" spans="1:11" ht="23.25" customHeight="1">
      <c r="A20" s="43" t="s">
        <v>135</v>
      </c>
      <c r="D20" s="18">
        <v>774846844</v>
      </c>
      <c r="E20" s="17"/>
      <c r="F20" s="44">
        <f>D20/$D$47*100</f>
        <v>46.0496696237878</v>
      </c>
      <c r="G20" s="17"/>
      <c r="I20" s="42">
        <v>717219527</v>
      </c>
      <c r="K20" s="44">
        <f>I20/$I$47*100</f>
        <v>45.30888213972544</v>
      </c>
    </row>
    <row r="21" spans="1:11" ht="23.25" customHeight="1">
      <c r="A21" s="43" t="s">
        <v>130</v>
      </c>
      <c r="C21" s="17"/>
      <c r="D21" s="18">
        <v>160956081</v>
      </c>
      <c r="E21" s="17"/>
      <c r="F21" s="44">
        <f>D21/$D$47*100</f>
        <v>9.565728261506127</v>
      </c>
      <c r="G21" s="17"/>
      <c r="H21" s="17"/>
      <c r="I21" s="42">
        <v>144946689</v>
      </c>
      <c r="K21" s="44">
        <f>I21/$I$47*100</f>
        <v>9.156711719652384</v>
      </c>
    </row>
    <row r="22" spans="1:11" ht="23.25" customHeight="1">
      <c r="A22" s="43" t="s">
        <v>132</v>
      </c>
      <c r="C22" s="17"/>
      <c r="D22" s="18">
        <v>75916842</v>
      </c>
      <c r="E22" s="17"/>
      <c r="F22" s="44">
        <f>D22/$D$47*100</f>
        <v>4.5117890329579735</v>
      </c>
      <c r="G22" s="17"/>
      <c r="H22" s="17"/>
      <c r="I22" s="42">
        <v>80462252</v>
      </c>
      <c r="J22" s="40"/>
      <c r="K22" s="44">
        <f>I22/$I$47*100</f>
        <v>5.083038812138878</v>
      </c>
    </row>
    <row r="23" spans="1:11" ht="23.25" customHeight="1">
      <c r="A23" s="43" t="s">
        <v>215</v>
      </c>
      <c r="C23" s="17"/>
      <c r="D23" s="18">
        <v>21591317</v>
      </c>
      <c r="E23" s="17"/>
      <c r="F23" s="44">
        <f>D23/$D$47*100</f>
        <v>1.2831865062000216</v>
      </c>
      <c r="G23" s="17"/>
      <c r="H23" s="17"/>
      <c r="I23" s="42">
        <v>21238918</v>
      </c>
      <c r="J23" s="40"/>
      <c r="K23" s="44">
        <f>I23/$I$47*100</f>
        <v>1.341725366098814</v>
      </c>
    </row>
    <row r="24" spans="1:11" ht="23.25" customHeight="1">
      <c r="A24" s="43" t="s">
        <v>133</v>
      </c>
      <c r="C24" s="5"/>
      <c r="D24" s="6">
        <f>SUM(D20:D23)</f>
        <v>1033311084</v>
      </c>
      <c r="E24" s="17"/>
      <c r="F24" s="45">
        <f>D24/$D$47*100</f>
        <v>61.41037342445191</v>
      </c>
      <c r="G24" s="17"/>
      <c r="H24" s="5"/>
      <c r="I24" s="6">
        <f>SUM(I20:I23)</f>
        <v>963867386</v>
      </c>
      <c r="K24" s="45">
        <f>I24/$I$47*100</f>
        <v>60.89035803761552</v>
      </c>
    </row>
    <row r="25" spans="1:11" ht="23.25" customHeight="1">
      <c r="A25" s="43" t="s">
        <v>138</v>
      </c>
      <c r="C25" s="54"/>
      <c r="D25" s="55"/>
      <c r="E25" s="17"/>
      <c r="F25" s="56"/>
      <c r="G25" s="17"/>
      <c r="H25" s="54"/>
      <c r="I25" s="55"/>
      <c r="K25" s="56"/>
    </row>
    <row r="26" spans="1:11" ht="23.25" customHeight="1">
      <c r="A26" s="43" t="s">
        <v>152</v>
      </c>
      <c r="C26" s="17"/>
      <c r="D26" s="18">
        <v>52619152</v>
      </c>
      <c r="E26" s="17"/>
      <c r="F26" s="44">
        <f>D26/$D$47*100</f>
        <v>3.127191630509981</v>
      </c>
      <c r="G26" s="17"/>
      <c r="H26" s="17"/>
      <c r="I26" s="18">
        <v>45014897</v>
      </c>
      <c r="K26" s="44">
        <f>I26/$I$47*100</f>
        <v>2.843724391102475</v>
      </c>
    </row>
    <row r="27" spans="1:11" ht="23.25" customHeight="1">
      <c r="A27" s="43" t="s">
        <v>149</v>
      </c>
      <c r="C27" s="17"/>
      <c r="D27" s="18">
        <f>14678760+5163022+32738057+7558484</f>
        <v>60138323</v>
      </c>
      <c r="E27" s="17"/>
      <c r="F27" s="44">
        <f>D27/$D$47*100</f>
        <v>3.574061025508467</v>
      </c>
      <c r="G27" s="17"/>
      <c r="H27" s="17"/>
      <c r="I27" s="18">
        <v>57393594</v>
      </c>
      <c r="K27" s="44">
        <f>I27/$I$47*100</f>
        <v>3.625723350001949</v>
      </c>
    </row>
    <row r="28" spans="1:11" ht="23.25" customHeight="1">
      <c r="A28" s="43" t="s">
        <v>153</v>
      </c>
      <c r="C28" s="17"/>
      <c r="D28" s="18">
        <v>1019000</v>
      </c>
      <c r="E28" s="17"/>
      <c r="F28" s="44">
        <f>D28/$D$47*100</f>
        <v>0.06055985606703945</v>
      </c>
      <c r="G28" s="17"/>
      <c r="H28" s="17"/>
      <c r="I28" s="7">
        <v>751500</v>
      </c>
      <c r="K28" s="44">
        <f>I28/$I$47*100</f>
        <v>0.047474481168167736</v>
      </c>
    </row>
    <row r="29" spans="1:11" ht="23.25" customHeight="1">
      <c r="A29" s="43" t="s">
        <v>133</v>
      </c>
      <c r="C29" s="5"/>
      <c r="D29" s="6">
        <f>SUM(D26:D28)</f>
        <v>113776475</v>
      </c>
      <c r="E29" s="17"/>
      <c r="F29" s="45">
        <f>D29/$D$47*100</f>
        <v>6.761812512085487</v>
      </c>
      <c r="G29" s="17"/>
      <c r="H29" s="5"/>
      <c r="I29" s="6">
        <f>SUM(I26:I28)</f>
        <v>103159991</v>
      </c>
      <c r="K29" s="45">
        <f>I29/$I$47*100</f>
        <v>6.516922222272592</v>
      </c>
    </row>
    <row r="30" spans="1:11" ht="23.25" customHeight="1">
      <c r="A30" s="43" t="s">
        <v>139</v>
      </c>
      <c r="C30" s="17"/>
      <c r="D30" s="18"/>
      <c r="E30" s="17"/>
      <c r="F30" s="44"/>
      <c r="G30" s="17"/>
      <c r="H30" s="17"/>
      <c r="I30" s="55"/>
      <c r="J30" s="17"/>
      <c r="K30" s="39"/>
    </row>
    <row r="31" spans="1:11" ht="23.25" customHeight="1">
      <c r="A31" s="43" t="s">
        <v>135</v>
      </c>
      <c r="C31" s="17"/>
      <c r="D31" s="18">
        <v>17693404</v>
      </c>
      <c r="E31" s="17"/>
      <c r="F31" s="44">
        <f>D31/$D$47*100</f>
        <v>1.0515309122433563</v>
      </c>
      <c r="G31" s="17"/>
      <c r="H31" s="17"/>
      <c r="I31" s="18">
        <v>16514064</v>
      </c>
      <c r="J31" s="17"/>
      <c r="K31" s="44">
        <f>I31/$I$47*100</f>
        <v>1.0432423424855846</v>
      </c>
    </row>
    <row r="32" spans="1:11" ht="23.25" customHeight="1">
      <c r="A32" s="43" t="s">
        <v>130</v>
      </c>
      <c r="C32" s="17"/>
      <c r="D32" s="18">
        <v>2692998</v>
      </c>
      <c r="E32" s="17"/>
      <c r="F32" s="44">
        <f>D32/$D$47*100</f>
        <v>0.16004668426773805</v>
      </c>
      <c r="G32" s="17"/>
      <c r="H32" s="17"/>
      <c r="I32" s="18">
        <v>4733741</v>
      </c>
      <c r="K32" s="44">
        <f>I32/$I$47*100</f>
        <v>0.2990444417291863</v>
      </c>
    </row>
    <row r="33" spans="1:11" ht="23.25" customHeight="1">
      <c r="A33" s="43" t="s">
        <v>216</v>
      </c>
      <c r="C33" s="17"/>
      <c r="D33" s="18">
        <v>539783</v>
      </c>
      <c r="E33" s="17"/>
      <c r="F33" s="44">
        <f>D33/$D$47*100</f>
        <v>0.032079667112301036</v>
      </c>
      <c r="G33" s="17"/>
      <c r="H33" s="17"/>
      <c r="I33" s="18">
        <v>530971</v>
      </c>
      <c r="K33" s="44">
        <f>I33/$I$47*100</f>
        <v>0.03354301096519387</v>
      </c>
    </row>
    <row r="34" spans="1:11" ht="23.25" customHeight="1">
      <c r="A34" s="43" t="s">
        <v>132</v>
      </c>
      <c r="C34" s="3"/>
      <c r="D34" s="7">
        <v>3885</v>
      </c>
      <c r="E34" s="17"/>
      <c r="F34" s="85" t="s">
        <v>234</v>
      </c>
      <c r="G34" s="17"/>
      <c r="H34" s="17"/>
      <c r="I34" s="19" t="s">
        <v>219</v>
      </c>
      <c r="K34" s="85" t="s">
        <v>219</v>
      </c>
    </row>
    <row r="35" spans="1:11" ht="23.25" customHeight="1">
      <c r="A35" s="43" t="s">
        <v>133</v>
      </c>
      <c r="C35" s="3"/>
      <c r="D35" s="7">
        <f>SUM(D31:D34)</f>
        <v>20930070</v>
      </c>
      <c r="E35" s="17"/>
      <c r="F35" s="45">
        <v>1.24</v>
      </c>
      <c r="G35" s="17"/>
      <c r="H35" s="5"/>
      <c r="I35" s="6">
        <f>SUM(I31:I34)</f>
        <v>21778776</v>
      </c>
      <c r="K35" s="45">
        <f>I35/$I$47*100-0.01</f>
        <v>1.3658297951799647</v>
      </c>
    </row>
    <row r="36" spans="1:11" ht="23.25" customHeight="1">
      <c r="A36" s="43" t="s">
        <v>140</v>
      </c>
      <c r="C36" s="17"/>
      <c r="D36" s="18"/>
      <c r="E36" s="17"/>
      <c r="F36" s="44"/>
      <c r="G36" s="17"/>
      <c r="H36" s="17"/>
      <c r="I36" s="18"/>
      <c r="J36" s="17"/>
      <c r="K36" s="39"/>
    </row>
    <row r="37" spans="1:11" ht="23.25" customHeight="1">
      <c r="A37" s="43" t="s">
        <v>135</v>
      </c>
      <c r="C37" s="17"/>
      <c r="D37" s="18">
        <v>38764778</v>
      </c>
      <c r="E37" s="17"/>
      <c r="F37" s="44">
        <f>D37/$D$47*100</f>
        <v>2.303816855888849</v>
      </c>
      <c r="G37" s="17"/>
      <c r="H37" s="17"/>
      <c r="I37" s="18">
        <v>37711089</v>
      </c>
      <c r="J37" s="17"/>
      <c r="K37" s="44">
        <f>I37/$I$47*100</f>
        <v>2.3823212036747803</v>
      </c>
    </row>
    <row r="38" spans="1:11" ht="23.25" customHeight="1">
      <c r="A38" s="43" t="s">
        <v>130</v>
      </c>
      <c r="C38" s="17"/>
      <c r="D38" s="18">
        <v>21297679</v>
      </c>
      <c r="E38" s="17"/>
      <c r="F38" s="44">
        <f>D38/$D$47*100</f>
        <v>1.2657354021609506</v>
      </c>
      <c r="G38" s="17"/>
      <c r="H38" s="17"/>
      <c r="I38" s="18">
        <v>21943269</v>
      </c>
      <c r="K38" s="44">
        <v>1.39</v>
      </c>
    </row>
    <row r="39" spans="1:11" ht="23.25" customHeight="1">
      <c r="A39" s="43" t="s">
        <v>132</v>
      </c>
      <c r="C39" s="3"/>
      <c r="D39" s="82" t="s">
        <v>79</v>
      </c>
      <c r="E39" s="17"/>
      <c r="F39" s="11" t="s">
        <v>79</v>
      </c>
      <c r="G39" s="17"/>
      <c r="H39" s="3"/>
      <c r="I39" s="18">
        <v>14675</v>
      </c>
      <c r="K39" s="11" t="s">
        <v>79</v>
      </c>
    </row>
    <row r="40" spans="1:11" ht="23.25" customHeight="1">
      <c r="A40" s="43" t="s">
        <v>133</v>
      </c>
      <c r="C40" s="3"/>
      <c r="D40" s="7">
        <f>SUM(D37:D39)</f>
        <v>60062457</v>
      </c>
      <c r="E40" s="17"/>
      <c r="F40" s="45">
        <f>D40/$D$47*100</f>
        <v>3.5695522580497996</v>
      </c>
      <c r="G40" s="17"/>
      <c r="H40" s="3"/>
      <c r="I40" s="6">
        <f>SUM(I37:I39)</f>
        <v>59669033</v>
      </c>
      <c r="K40" s="45">
        <f>SUM(K37:K38)</f>
        <v>3.77232120367478</v>
      </c>
    </row>
    <row r="41" spans="1:11" ht="23.25" customHeight="1">
      <c r="A41" s="43" t="s">
        <v>141</v>
      </c>
      <c r="B41" s="17"/>
      <c r="C41" s="17"/>
      <c r="D41" s="18"/>
      <c r="E41" s="17"/>
      <c r="F41" s="44"/>
      <c r="G41" s="17"/>
      <c r="H41" s="17"/>
      <c r="I41" s="18"/>
      <c r="J41" s="17"/>
      <c r="K41" s="39"/>
    </row>
    <row r="42" spans="1:12" ht="23.25" customHeight="1">
      <c r="A42" s="43" t="s">
        <v>142</v>
      </c>
      <c r="C42" s="3"/>
      <c r="D42" s="7">
        <v>29059224</v>
      </c>
      <c r="E42" s="17"/>
      <c r="F42" s="46">
        <f>D42/$D$47*100</f>
        <v>1.727009247163747</v>
      </c>
      <c r="G42" s="17"/>
      <c r="H42" s="3"/>
      <c r="I42" s="7">
        <v>28227361</v>
      </c>
      <c r="J42" s="17"/>
      <c r="K42" s="46">
        <f>I42/$I$47*100</f>
        <v>1.7832060122708882</v>
      </c>
      <c r="L42" s="17"/>
    </row>
    <row r="43" spans="1:12" ht="23.25" customHeight="1">
      <c r="A43" s="43" t="s">
        <v>143</v>
      </c>
      <c r="C43" s="17"/>
      <c r="D43" s="18"/>
      <c r="E43" s="17"/>
      <c r="F43" s="44"/>
      <c r="G43" s="17"/>
      <c r="H43" s="17"/>
      <c r="I43" s="18"/>
      <c r="J43" s="17"/>
      <c r="K43" s="44"/>
      <c r="L43" s="17"/>
    </row>
    <row r="44" spans="1:12" ht="23.25" customHeight="1">
      <c r="A44" s="43" t="s">
        <v>144</v>
      </c>
      <c r="C44" s="17"/>
      <c r="D44" s="18">
        <v>11646127</v>
      </c>
      <c r="E44" s="17"/>
      <c r="F44" s="44">
        <f>D44/$D$47*100</f>
        <v>0.6921371686540352</v>
      </c>
      <c r="G44" s="17"/>
      <c r="H44" s="17"/>
      <c r="I44" s="18">
        <v>11746782</v>
      </c>
      <c r="J44" s="17"/>
      <c r="K44" s="44">
        <f>I44/$I$47*100</f>
        <v>0.7420790164279065</v>
      </c>
      <c r="L44" s="19"/>
    </row>
    <row r="45" spans="1:12" ht="23.25" customHeight="1">
      <c r="A45" s="43" t="s">
        <v>150</v>
      </c>
      <c r="C45" s="17"/>
      <c r="D45" s="18">
        <v>481876</v>
      </c>
      <c r="E45" s="17"/>
      <c r="F45" s="44">
        <f>D45/$D$47*100</f>
        <v>0.028638215114976148</v>
      </c>
      <c r="G45" s="17"/>
      <c r="H45" s="17"/>
      <c r="I45" s="18">
        <v>532830</v>
      </c>
      <c r="J45" s="17"/>
      <c r="K45" s="44">
        <f>I45/$I$47*100+0.01</f>
        <v>0.04366044950210887</v>
      </c>
      <c r="L45" s="17"/>
    </row>
    <row r="46" spans="1:11" ht="23.25" customHeight="1">
      <c r="A46" s="43" t="s">
        <v>133</v>
      </c>
      <c r="C46" s="5"/>
      <c r="D46" s="6">
        <f>D44+D45</f>
        <v>12128003</v>
      </c>
      <c r="F46" s="45">
        <v>0.72</v>
      </c>
      <c r="H46" s="5"/>
      <c r="I46" s="6">
        <f>I44+I45</f>
        <v>12279612</v>
      </c>
      <c r="K46" s="34">
        <f>I46/$I$47*100</f>
        <v>0.7757394659300153</v>
      </c>
    </row>
    <row r="47" spans="1:11" ht="23.25" customHeight="1" thickBot="1">
      <c r="A47" s="48" t="s">
        <v>145</v>
      </c>
      <c r="C47" s="8" t="s">
        <v>131</v>
      </c>
      <c r="D47" s="9">
        <f>D12+D18+D24+D29+D35+D40+D42+D46</f>
        <v>1682632797</v>
      </c>
      <c r="F47" s="57">
        <f>F12+F18+F24+F29+F35+F40+F42+F46</f>
        <v>99.99892415532774</v>
      </c>
      <c r="H47" s="12" t="s">
        <v>131</v>
      </c>
      <c r="I47" s="13">
        <f>I12+I18+I24+I29+I35+I40+I42+I46</f>
        <v>1582955688</v>
      </c>
      <c r="K47" s="58">
        <f>K12+K18+K24+K29+K35+K40+K42+K46+0.01</f>
        <v>100.00285163151074</v>
      </c>
    </row>
    <row r="48" ht="22.5" customHeight="1" thickTop="1"/>
    <row r="49" ht="22.5" customHeight="1"/>
    <row r="50" ht="22.5" customHeight="1"/>
    <row r="51" spans="1:11" ht="22.5" customHeight="1">
      <c r="A51" s="134" t="s">
        <v>211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</row>
    <row r="52" spans="1:11" ht="22.5" customHeight="1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</row>
  </sheetData>
  <mergeCells count="10">
    <mergeCell ref="A1:K1"/>
    <mergeCell ref="A2:K2"/>
    <mergeCell ref="A3:K3"/>
    <mergeCell ref="A4:K4"/>
    <mergeCell ref="A52:K52"/>
    <mergeCell ref="A5:K5"/>
    <mergeCell ref="I7:K7"/>
    <mergeCell ref="C8:D8"/>
    <mergeCell ref="H8:I8"/>
    <mergeCell ref="A51:K51"/>
  </mergeCells>
  <printOptions horizontalCentered="1"/>
  <pageMargins left="0.7480314960629921" right="0.7480314960629921" top="0.4330708661417323" bottom="0.9448818897637796" header="0.35433070866141736" footer="0.6692913385826772"/>
  <pageSetup firstPageNumber="41" useFirstPageNumber="1" fitToHeight="1" fitToWidth="1" horizontalDpi="600" verticalDpi="600" orientation="portrait" paperSize="9" scale="64" r:id="rId1"/>
  <headerFooter alignWithMargins="0">
    <oddFooter>&amp;C&amp;"Times New Roman,標準"&amp;10 20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正大會計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2006-10-30T03:04:28Z</cp:lastPrinted>
  <dcterms:created xsi:type="dcterms:W3CDTF">1999-10-18T01:35:35Z</dcterms:created>
  <dcterms:modified xsi:type="dcterms:W3CDTF">2006-12-04T08:04:15Z</dcterms:modified>
  <cp:category/>
  <cp:version/>
  <cp:contentType/>
  <cp:contentStatus/>
</cp:coreProperties>
</file>