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45" windowHeight="8535" activeTab="4"/>
  </bookViews>
  <sheets>
    <sheet name="302" sheetId="1" r:id="rId1"/>
    <sheet name="303" sheetId="2" r:id="rId2"/>
    <sheet name="305" sheetId="3" r:id="rId3"/>
    <sheet name="306" sheetId="4" r:id="rId4"/>
    <sheet name="307" sheetId="5" r:id="rId5"/>
  </sheets>
  <definedNames/>
  <calcPr fullCalcOnLoad="1"/>
</workbook>
</file>

<file path=xl/sharedStrings.xml><?xml version="1.0" encoding="utf-8"?>
<sst xmlns="http://schemas.openxmlformats.org/spreadsheetml/2006/main" count="320" uniqueCount="204">
  <si>
    <t>銘傳大學</t>
  </si>
  <si>
    <r>
      <t>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</t>
    </r>
  </si>
  <si>
    <t>編號:302</t>
  </si>
  <si>
    <t>全1頁第1頁</t>
  </si>
  <si>
    <t>單位:元</t>
  </si>
  <si>
    <t>前年度決算數</t>
  </si>
  <si>
    <t>科目</t>
  </si>
  <si>
    <t>本年度預算數</t>
  </si>
  <si>
    <t>上年度估計決算數</t>
  </si>
  <si>
    <t>本年度預算與上年度估計決算比較</t>
  </si>
  <si>
    <t>差異</t>
  </si>
  <si>
    <t>％</t>
  </si>
  <si>
    <t>各項收入</t>
  </si>
  <si>
    <t xml:space="preserve">    學雜費收入</t>
  </si>
  <si>
    <t xml:space="preserve">    推廣教育收入</t>
  </si>
  <si>
    <r>
      <t xml:space="preserve">        </t>
    </r>
    <r>
      <rPr>
        <sz val="12"/>
        <rFont val="標楷體"/>
        <family val="4"/>
      </rPr>
      <t>建教合作收入</t>
    </r>
  </si>
  <si>
    <t xml:space="preserve">    補助及捐贈收入</t>
  </si>
  <si>
    <t xml:space="preserve">    財務收入</t>
  </si>
  <si>
    <t xml:space="preserve">    其他收入</t>
  </si>
  <si>
    <t xml:space="preserve">    合        計 </t>
  </si>
  <si>
    <t>各項支出</t>
  </si>
  <si>
    <t xml:space="preserve">    董事會支出</t>
  </si>
  <si>
    <t xml:space="preserve">    行政管理支出</t>
  </si>
  <si>
    <t xml:space="preserve">    教學研究及訓輔支出</t>
  </si>
  <si>
    <t xml:space="preserve">    獎助學金支出</t>
  </si>
  <si>
    <t xml:space="preserve">    推廣教育及他教學支出</t>
  </si>
  <si>
    <t xml:space="preserve">    建教合作支出</t>
  </si>
  <si>
    <t xml:space="preserve">    財務支出</t>
  </si>
  <si>
    <t xml:space="preserve">    其他支出</t>
  </si>
  <si>
    <t xml:space="preserve">    合        計</t>
  </si>
  <si>
    <t>本年度純餘(絀)</t>
  </si>
  <si>
    <t>中華民國96學年度</t>
  </si>
  <si>
    <t>銘傳大學</t>
  </si>
  <si>
    <t>預計固定資產變動表</t>
  </si>
  <si>
    <t>編號:303</t>
  </si>
  <si>
    <t>中華民國96學年度</t>
  </si>
  <si>
    <t>全2頁第1頁</t>
  </si>
  <si>
    <t>單位:元</t>
  </si>
  <si>
    <t>會      計     科      目</t>
  </si>
  <si>
    <t>估計年初結存金額</t>
  </si>
  <si>
    <t>本年預計增加金額</t>
  </si>
  <si>
    <t>本年預計減少金額</t>
  </si>
  <si>
    <t>截至本年底止</t>
  </si>
  <si>
    <t>說        明</t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</si>
  <si>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</si>
  <si>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t>名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稱</t>
    </r>
  </si>
  <si>
    <t>預計結存金額</t>
  </si>
  <si>
    <t>土地</t>
  </si>
  <si>
    <t>土地改良物</t>
  </si>
  <si>
    <t>建築物</t>
  </si>
  <si>
    <t xml:space="preserve">    房屋設備</t>
  </si>
  <si>
    <t xml:space="preserve">    其他建築設備</t>
  </si>
  <si>
    <t>機械儀器及設備</t>
  </si>
  <si>
    <t xml:space="preserve">    機械儀器及設備</t>
  </si>
  <si>
    <t xml:space="preserve">    教學儀器設備</t>
  </si>
  <si>
    <t>圖書及博物</t>
  </si>
  <si>
    <t xml:space="preserve">    圖書</t>
  </si>
  <si>
    <t xml:space="preserve">    博物</t>
  </si>
  <si>
    <t>其他設備</t>
  </si>
  <si>
    <t xml:space="preserve">    陸運設備</t>
  </si>
  <si>
    <t xml:space="preserve">    電信設備</t>
  </si>
  <si>
    <t xml:space="preserve">    事務設備</t>
  </si>
  <si>
    <t xml:space="preserve">    防護設備</t>
  </si>
  <si>
    <t>全2頁第2頁</t>
  </si>
  <si>
    <t>預付土地工程及設備</t>
  </si>
  <si>
    <t xml:space="preserve">    預付土地款</t>
  </si>
  <si>
    <t xml:space="preserve">    預付工程款</t>
  </si>
  <si>
    <t xml:space="preserve">    未完工程</t>
  </si>
  <si>
    <t>合             計</t>
  </si>
  <si>
    <t>借入款預計表</t>
  </si>
  <si>
    <t>編號:305</t>
  </si>
  <si>
    <t>全1頁</t>
  </si>
  <si>
    <t>借款用途</t>
  </si>
  <si>
    <t>預計借款期間</t>
  </si>
  <si>
    <t>期初估計決算金額</t>
  </si>
  <si>
    <t>本期預計借入金額</t>
  </si>
  <si>
    <t>本期預計償還金額</t>
  </si>
  <si>
    <t>期未預計金額</t>
  </si>
  <si>
    <t>備        註</t>
  </si>
  <si>
    <t>興建士林、桃園學生宿舍及教學大樓</t>
  </si>
  <si>
    <t>20年</t>
  </si>
  <si>
    <t>總     計</t>
  </si>
  <si>
    <t>收入預算明細表</t>
  </si>
  <si>
    <t>編號:306</t>
  </si>
  <si>
    <t>前年度決算數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</si>
  <si>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目</t>
    </r>
  </si>
  <si>
    <t>本年度預算數</t>
  </si>
  <si>
    <t>上年度估計決算數</t>
  </si>
  <si>
    <t>本年度預算與上年度估計決算比較</t>
  </si>
  <si>
    <r>
      <t>說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明</t>
    </r>
  </si>
  <si>
    <r>
      <t>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號</t>
    </r>
  </si>
  <si>
    <r>
      <t>名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稱</t>
    </r>
  </si>
  <si>
    <r>
      <t>差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異</t>
    </r>
  </si>
  <si>
    <t>%</t>
  </si>
  <si>
    <t>學什費收入</t>
  </si>
  <si>
    <t xml:space="preserve">  學費收入</t>
  </si>
  <si>
    <t xml:space="preserve">    大學日學費</t>
  </si>
  <si>
    <t>38,480×4,915×2</t>
  </si>
  <si>
    <t>36,600×6,345×2</t>
  </si>
  <si>
    <t>36,420×3,060×2</t>
  </si>
  <si>
    <t xml:space="preserve">    大學夜學分 </t>
  </si>
  <si>
    <t>1,420×69×12×2</t>
  </si>
  <si>
    <t xml:space="preserve">    學雜費     </t>
  </si>
  <si>
    <t>1,320×695×12×2</t>
  </si>
  <si>
    <t>1,310×370×12×2</t>
  </si>
  <si>
    <t>38,480×260×2</t>
  </si>
  <si>
    <t xml:space="preserve">    研究所學費</t>
  </si>
  <si>
    <t>36,600×300×2</t>
  </si>
  <si>
    <t>36,420×210×2</t>
  </si>
  <si>
    <t>6,800×105×9×2</t>
  </si>
  <si>
    <t>5,800×190×9×2</t>
  </si>
  <si>
    <r>
      <t xml:space="preserve">        </t>
    </r>
    <r>
      <rPr>
        <sz val="12"/>
        <rFont val="標楷體"/>
        <family val="4"/>
      </rPr>
      <t>學分費</t>
    </r>
  </si>
  <si>
    <t>6,300×114×9×2</t>
  </si>
  <si>
    <t>5,250×180×9×2</t>
  </si>
  <si>
    <t>暑修及返校重修等</t>
  </si>
  <si>
    <r>
      <t xml:space="preserve">     </t>
    </r>
    <r>
      <rPr>
        <sz val="12"/>
        <rFont val="標楷體"/>
        <family val="4"/>
      </rPr>
      <t>學分費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金</t>
    </r>
  </si>
  <si>
    <t>5,250×64×9×2</t>
  </si>
  <si>
    <t>5,800×18×9×2</t>
  </si>
  <si>
    <t xml:space="preserve">      學分費-連江</t>
  </si>
  <si>
    <t>5,250×40×9×2</t>
  </si>
  <si>
    <t xml:space="preserve">  什費收入</t>
  </si>
  <si>
    <t>13,390×4,915×2</t>
  </si>
  <si>
    <t xml:space="preserve">    大學日雜費</t>
  </si>
  <si>
    <t>8,220×6,345×2</t>
  </si>
  <si>
    <t>7,510×3,060×2</t>
  </si>
  <si>
    <t xml:space="preserve">    研究所雜費</t>
  </si>
  <si>
    <t>13,390×260×2</t>
  </si>
  <si>
    <t>8,220×300×2</t>
  </si>
  <si>
    <t>7,510×210×2</t>
  </si>
  <si>
    <t xml:space="preserve">      研究所在職班雜費</t>
  </si>
  <si>
    <t>6,000×589×2</t>
  </si>
  <si>
    <t xml:space="preserve">      職專研雜費-金門</t>
  </si>
  <si>
    <t xml:space="preserve">6,000×82×2  </t>
  </si>
  <si>
    <t xml:space="preserve">  電腦實習費</t>
  </si>
  <si>
    <t>12,310×1,200×2</t>
  </si>
  <si>
    <t xml:space="preserve">  語言實習費</t>
  </si>
  <si>
    <t>14,400×750×2</t>
  </si>
  <si>
    <t xml:space="preserve">  寄宿費</t>
  </si>
  <si>
    <t>9,600×850×2</t>
  </si>
  <si>
    <t>11,000×820×2</t>
  </si>
  <si>
    <t>18,000×100×2</t>
  </si>
  <si>
    <t>12,500×160×2</t>
  </si>
  <si>
    <t xml:space="preserve">  教程實習費</t>
  </si>
  <si>
    <t>1,350×4×80</t>
  </si>
  <si>
    <t>推廣教育收入</t>
  </si>
  <si>
    <t>建教合作收入</t>
  </si>
  <si>
    <t>補助及捐贈收入</t>
  </si>
  <si>
    <t>財務收入</t>
  </si>
  <si>
    <t>其他收入</t>
  </si>
  <si>
    <t xml:space="preserve">  退休撫恤基金收入</t>
  </si>
  <si>
    <t>3,270×720×2     87×208×9×2</t>
  </si>
  <si>
    <t>6,645×730×2     95×114×9×2</t>
  </si>
  <si>
    <t>5,175×760×2     102×105×9×2</t>
  </si>
  <si>
    <t>284×79×9×2      19×1,065×12×2</t>
  </si>
  <si>
    <t>21×69×12×2</t>
  </si>
  <si>
    <t xml:space="preserve">  其他收入</t>
  </si>
  <si>
    <t xml:space="preserve">  試務費收入</t>
  </si>
  <si>
    <t xml:space="preserve">8,000×1,300 </t>
  </si>
  <si>
    <t>合計</t>
  </si>
  <si>
    <t>支出預算明細表</t>
  </si>
  <si>
    <t>編號:307</t>
  </si>
  <si>
    <t>董事會支出</t>
  </si>
  <si>
    <t xml:space="preserve">  業務費</t>
  </si>
  <si>
    <t xml:space="preserve">  交通費</t>
  </si>
  <si>
    <t>5×9,000×5次                                        機票50,000×2×4</t>
  </si>
  <si>
    <t>行政管理支出</t>
  </si>
  <si>
    <t xml:space="preserve">  人事費</t>
  </si>
  <si>
    <t xml:space="preserve">  維護及報廢支出</t>
  </si>
  <si>
    <t xml:space="preserve">  退休及撫恤支出</t>
  </si>
  <si>
    <t>教學研究及訓輔支出</t>
  </si>
  <si>
    <t xml:space="preserve">  教學退休撫恤支出</t>
  </si>
  <si>
    <t>獎助學金支出</t>
  </si>
  <si>
    <t xml:space="preserve">  獎助學金支出(校內)</t>
  </si>
  <si>
    <t xml:space="preserve">  政府補助助學金</t>
  </si>
  <si>
    <t xml:space="preserve">  民間捐贈獎助學金</t>
  </si>
  <si>
    <t>推廣教育及其他教學支出</t>
  </si>
  <si>
    <t xml:space="preserve">  退休撫恤費</t>
  </si>
  <si>
    <t>建教合作支出</t>
  </si>
  <si>
    <t xml:space="preserve">  建教維護及報廢</t>
  </si>
  <si>
    <t xml:space="preserve">  建教其他費</t>
  </si>
  <si>
    <t>財務支出</t>
  </si>
  <si>
    <t xml:space="preserve">  利息費用</t>
  </si>
  <si>
    <t>723,880,652×3.3%</t>
  </si>
  <si>
    <t>其他支出</t>
  </si>
  <si>
    <t xml:space="preserve">  其他支出</t>
  </si>
  <si>
    <t xml:space="preserve">  試務費支出</t>
  </si>
  <si>
    <r>
      <t>合</t>
    </r>
    <r>
      <rPr>
        <sz val="12"/>
        <rFont val="Times New Roman"/>
        <family val="1"/>
      </rPr>
      <t xml:space="preserve">                               </t>
    </r>
    <r>
      <rPr>
        <sz val="12"/>
        <rFont val="標楷體"/>
        <family val="4"/>
      </rPr>
      <t>計</t>
    </r>
  </si>
  <si>
    <t>資本門</t>
  </si>
  <si>
    <t>購國有桃大同段土地146-2,3地號</t>
  </si>
  <si>
    <t xml:space="preserve">  房屋設備</t>
  </si>
  <si>
    <t xml:space="preserve">  其他建築設備</t>
  </si>
  <si>
    <t xml:space="preserve">  機械儀器及設備</t>
  </si>
  <si>
    <t xml:space="preserve">  其他教學設備</t>
  </si>
  <si>
    <t xml:space="preserve">  圖書</t>
  </si>
  <si>
    <t xml:space="preserve">  博物</t>
  </si>
  <si>
    <t xml:space="preserve">  陸運設備</t>
  </si>
  <si>
    <t xml:space="preserve">  電信設備</t>
  </si>
  <si>
    <t xml:space="preserve">  事務設備</t>
  </si>
  <si>
    <t xml:space="preserve">  防護設備</t>
  </si>
  <si>
    <r>
      <t xml:space="preserve">    </t>
    </r>
    <r>
      <rPr>
        <sz val="12"/>
        <rFont val="標楷體"/>
        <family val="4"/>
      </rPr>
      <t>預付土地款</t>
    </r>
  </si>
  <si>
    <r>
      <t xml:space="preserve">    </t>
    </r>
    <r>
      <rPr>
        <sz val="12"/>
        <rFont val="標楷體"/>
        <family val="4"/>
      </rPr>
      <t>預付工程款</t>
    </r>
  </si>
  <si>
    <t xml:space="preserve">  未完工程  </t>
  </si>
  <si>
    <r>
      <t xml:space="preserve">    </t>
    </r>
    <r>
      <rPr>
        <sz val="12"/>
        <rFont val="標楷體"/>
        <family val="4"/>
      </rPr>
      <t>預付其他設備</t>
    </r>
  </si>
  <si>
    <r>
      <t xml:space="preserve">       </t>
    </r>
    <r>
      <rPr>
        <sz val="12"/>
        <rFont val="標楷體"/>
        <family val="4"/>
      </rPr>
      <t>合            計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</si>
</sst>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);\(#,##0\)"/>
  </numFmts>
  <fonts count="10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sz val="8"/>
      <name val="標楷體"/>
      <family val="4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horizontal="center"/>
    </xf>
    <xf numFmtId="10" fontId="0" fillId="0" borderId="0" xfId="0" applyNumberFormat="1" applyAlignment="1">
      <alignment vertical="center"/>
    </xf>
    <xf numFmtId="176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right"/>
    </xf>
    <xf numFmtId="176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0" fontId="2" fillId="0" borderId="2" xfId="0" applyNumberFormat="1" applyFont="1" applyBorder="1" applyAlignment="1">
      <alignment horizontal="center"/>
    </xf>
    <xf numFmtId="177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0" fontId="0" fillId="0" borderId="4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0" fontId="4" fillId="0" borderId="3" xfId="0" applyFon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/>
    </xf>
    <xf numFmtId="176" fontId="2" fillId="0" borderId="2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/>
    </xf>
    <xf numFmtId="176" fontId="2" fillId="0" borderId="5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/>
    </xf>
    <xf numFmtId="176" fontId="0" fillId="0" borderId="5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vertical="center"/>
    </xf>
    <xf numFmtId="176" fontId="0" fillId="0" borderId="4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78" fontId="0" fillId="0" borderId="4" xfId="0" applyNumberForma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1" fontId="0" fillId="0" borderId="2" xfId="0" applyNumberFormat="1" applyBorder="1" applyAlignment="1">
      <alignment vertical="center"/>
    </xf>
    <xf numFmtId="0" fontId="4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178" fontId="0" fillId="0" borderId="2" xfId="0" applyNumberFormat="1" applyBorder="1" applyAlignment="1">
      <alignment horizontal="right"/>
    </xf>
    <xf numFmtId="41" fontId="0" fillId="0" borderId="4" xfId="0" applyNumberFormat="1" applyBorder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10" fontId="0" fillId="0" borderId="4" xfId="0" applyNumberFormat="1" applyBorder="1" applyAlignment="1">
      <alignment horizontal="right" vertical="center"/>
    </xf>
    <xf numFmtId="41" fontId="0" fillId="0" borderId="3" xfId="0" applyNumberFormat="1" applyBorder="1" applyAlignment="1">
      <alignment vertical="center"/>
    </xf>
    <xf numFmtId="0" fontId="4" fillId="0" borderId="3" xfId="0" applyFont="1" applyBorder="1" applyAlignment="1">
      <alignment horizontal="center"/>
    </xf>
    <xf numFmtId="41" fontId="0" fillId="0" borderId="5" xfId="0" applyNumberForma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1" fontId="0" fillId="0" borderId="5" xfId="0" applyNumberFormat="1" applyBorder="1" applyAlignment="1">
      <alignment vertical="center"/>
    </xf>
    <xf numFmtId="0" fontId="4" fillId="0" borderId="5" xfId="0" applyFont="1" applyBorder="1" applyAlignment="1">
      <alignment horizontal="center"/>
    </xf>
    <xf numFmtId="178" fontId="0" fillId="0" borderId="5" xfId="0" applyNumberFormat="1" applyBorder="1" applyAlignment="1">
      <alignment horizontal="right"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vertical="center"/>
    </xf>
    <xf numFmtId="0" fontId="4" fillId="0" borderId="20" xfId="0" applyFont="1" applyBorder="1" applyAlignment="1">
      <alignment horizontal="center"/>
    </xf>
    <xf numFmtId="0" fontId="2" fillId="0" borderId="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shrinkToFit="1"/>
    </xf>
    <xf numFmtId="10" fontId="0" fillId="0" borderId="2" xfId="0" applyNumberFormat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shrinkToFit="1"/>
    </xf>
    <xf numFmtId="0" fontId="4" fillId="0" borderId="18" xfId="0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5" fillId="0" borderId="0" xfId="0" applyFont="1" applyAlignment="1">
      <alignment horizontal="left"/>
    </xf>
    <xf numFmtId="178" fontId="0" fillId="0" borderId="2" xfId="0" applyNumberFormat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1" fontId="2" fillId="0" borderId="2" xfId="0" applyNumberFormat="1" applyFont="1" applyBorder="1" applyAlignment="1">
      <alignment horizontal="center" vertical="center"/>
    </xf>
    <xf numFmtId="41" fontId="4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41" fontId="0" fillId="0" borderId="3" xfId="0" applyNumberFormat="1" applyBorder="1" applyAlignment="1">
      <alignment horizontal="center" vertical="center"/>
    </xf>
    <xf numFmtId="41" fontId="0" fillId="0" borderId="5" xfId="0" applyNumberFormat="1" applyBorder="1" applyAlignment="1">
      <alignment horizontal="center" vertical="center"/>
    </xf>
    <xf numFmtId="178" fontId="0" fillId="0" borderId="4" xfId="0" applyNumberFormat="1" applyBorder="1" applyAlignment="1">
      <alignment horizontal="right" vertical="center"/>
    </xf>
    <xf numFmtId="178" fontId="0" fillId="0" borderId="3" xfId="0" applyNumberFormat="1" applyBorder="1" applyAlignment="1">
      <alignment horizontal="right" vertical="center"/>
    </xf>
    <xf numFmtId="41" fontId="0" fillId="0" borderId="2" xfId="0" applyNumberFormat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1" fontId="0" fillId="0" borderId="2" xfId="0" applyNumberFormat="1" applyFill="1" applyBorder="1" applyAlignment="1">
      <alignment vertical="center"/>
    </xf>
    <xf numFmtId="10" fontId="0" fillId="0" borderId="2" xfId="0" applyNumberFormat="1" applyBorder="1" applyAlignment="1">
      <alignment horizontal="right"/>
    </xf>
    <xf numFmtId="0" fontId="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1" fontId="0" fillId="0" borderId="2" xfId="0" applyNumberFormat="1" applyFill="1" applyBorder="1" applyAlignment="1">
      <alignment vertical="center"/>
    </xf>
    <xf numFmtId="10" fontId="0" fillId="0" borderId="2" xfId="0" applyNumberForma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2" fillId="0" borderId="2" xfId="0" applyFont="1" applyBorder="1" applyAlignment="1">
      <alignment shrinkToFit="1"/>
    </xf>
    <xf numFmtId="41" fontId="0" fillId="0" borderId="2" xfId="0" applyNumberFormat="1" applyFill="1" applyBorder="1" applyAlignment="1">
      <alignment horizontal="center" vertical="center"/>
    </xf>
    <xf numFmtId="10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176" fontId="5" fillId="0" borderId="0" xfId="0" applyNumberFormat="1" applyFont="1" applyFill="1" applyBorder="1" applyAlignment="1">
      <alignment horizontal="left"/>
    </xf>
    <xf numFmtId="41" fontId="0" fillId="0" borderId="0" xfId="0" applyNumberFormat="1" applyAlignment="1">
      <alignment vertical="center"/>
    </xf>
    <xf numFmtId="10" fontId="2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2" xfId="0" applyBorder="1" applyAlignment="1">
      <alignment wrapText="1"/>
    </xf>
    <xf numFmtId="0" fontId="2" fillId="0" borderId="2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178" fontId="0" fillId="0" borderId="2" xfId="0" applyNumberFormat="1" applyBorder="1" applyAlignment="1">
      <alignment horizontal="right" vertical="center"/>
    </xf>
    <xf numFmtId="10" fontId="0" fillId="0" borderId="2" xfId="0" applyNumberFormat="1" applyBorder="1" applyAlignment="1">
      <alignment horizontal="right" vertical="center"/>
    </xf>
    <xf numFmtId="41" fontId="0" fillId="0" borderId="4" xfId="0" applyNumberFormat="1" applyBorder="1" applyAlignment="1">
      <alignment horizontal="center" vertical="center"/>
    </xf>
    <xf numFmtId="10" fontId="0" fillId="0" borderId="2" xfId="0" applyNumberFormat="1" applyBorder="1" applyAlignment="1">
      <alignment vertical="center"/>
    </xf>
    <xf numFmtId="41" fontId="0" fillId="0" borderId="4" xfId="0" applyNumberFormat="1" applyFill="1" applyBorder="1" applyAlignment="1">
      <alignment horizontal="center" vertical="center"/>
    </xf>
    <xf numFmtId="41" fontId="0" fillId="0" borderId="3" xfId="0" applyNumberFormat="1" applyFill="1" applyBorder="1" applyAlignment="1">
      <alignment horizontal="center" vertical="center"/>
    </xf>
    <xf numFmtId="41" fontId="0" fillId="0" borderId="5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41" fontId="2" fillId="0" borderId="4" xfId="0" applyNumberFormat="1" applyFont="1" applyBorder="1" applyAlignment="1">
      <alignment horizontal="center" vertical="center"/>
    </xf>
    <xf numFmtId="41" fontId="2" fillId="0" borderId="3" xfId="0" applyNumberFormat="1" applyFont="1" applyBorder="1" applyAlignment="1">
      <alignment horizontal="center" vertical="center"/>
    </xf>
    <xf numFmtId="41" fontId="2" fillId="0" borderId="5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shrinkToFit="1"/>
    </xf>
    <xf numFmtId="0" fontId="2" fillId="0" borderId="4" xfId="0" applyFont="1" applyBorder="1" applyAlignment="1">
      <alignment vertical="center" wrapText="1" shrinkToFit="1"/>
    </xf>
    <xf numFmtId="0" fontId="2" fillId="0" borderId="3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9" fillId="0" borderId="2" xfId="0" applyFont="1" applyBorder="1" applyAlignment="1">
      <alignment horizontal="left" vertical="center" wrapText="1"/>
    </xf>
    <xf numFmtId="10" fontId="1" fillId="0" borderId="2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6" fillId="0" borderId="22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41" fontId="0" fillId="0" borderId="2" xfId="0" applyNumberFormat="1" applyFill="1" applyBorder="1" applyAlignment="1">
      <alignment vertical="center"/>
    </xf>
    <xf numFmtId="41" fontId="0" fillId="0" borderId="2" xfId="0" applyNumberFormat="1" applyBorder="1" applyAlignment="1">
      <alignment vertical="center"/>
    </xf>
    <xf numFmtId="178" fontId="0" fillId="0" borderId="2" xfId="0" applyNumberFormat="1" applyBorder="1" applyAlignment="1">
      <alignment vertical="center"/>
    </xf>
    <xf numFmtId="178" fontId="0" fillId="0" borderId="5" xfId="0" applyNumberFormat="1" applyBorder="1" applyAlignment="1">
      <alignment horizontal="right" vertical="center"/>
    </xf>
    <xf numFmtId="10" fontId="0" fillId="0" borderId="4" xfId="0" applyNumberFormat="1" applyBorder="1" applyAlignment="1">
      <alignment horizontal="right" vertical="center"/>
    </xf>
    <xf numFmtId="10" fontId="0" fillId="0" borderId="3" xfId="0" applyNumberFormat="1" applyBorder="1" applyAlignment="1">
      <alignment horizontal="right" vertical="center"/>
    </xf>
    <xf numFmtId="10" fontId="0" fillId="0" borderId="5" xfId="0" applyNumberForma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/>
    </xf>
    <xf numFmtId="41" fontId="4" fillId="0" borderId="2" xfId="0" applyNumberFormat="1" applyFont="1" applyFill="1" applyBorder="1" applyAlignment="1">
      <alignment horizontal="center" vertical="center"/>
    </xf>
    <xf numFmtId="41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B5" sqref="B5:B6"/>
    </sheetView>
  </sheetViews>
  <sheetFormatPr defaultColWidth="9.00390625" defaultRowHeight="16.5"/>
  <cols>
    <col min="1" max="1" width="17.625" style="0" customWidth="1"/>
    <col min="2" max="2" width="30.625" style="1" customWidth="1"/>
    <col min="3" max="4" width="18.625" style="6" customWidth="1"/>
    <col min="5" max="5" width="19.625" style="0" customWidth="1"/>
    <col min="6" max="6" width="13.50390625" style="3" customWidth="1"/>
  </cols>
  <sheetData>
    <row r="1" spans="3:4" ht="16.5">
      <c r="C1" s="2" t="s">
        <v>0</v>
      </c>
      <c r="D1" s="2"/>
    </row>
    <row r="2" spans="3:4" ht="16.5">
      <c r="C2" s="4" t="s">
        <v>1</v>
      </c>
      <c r="D2" s="4"/>
    </row>
    <row r="3" spans="1:6" ht="16.5">
      <c r="A3" s="1" t="s">
        <v>2</v>
      </c>
      <c r="C3" s="4" t="s">
        <v>31</v>
      </c>
      <c r="D3" s="4"/>
      <c r="F3" s="5" t="s">
        <v>3</v>
      </c>
    </row>
    <row r="4" ht="16.5">
      <c r="F4" s="5" t="s">
        <v>4</v>
      </c>
    </row>
    <row r="5" spans="1:6" s="9" customFormat="1" ht="16.5">
      <c r="A5" s="152" t="s">
        <v>5</v>
      </c>
      <c r="B5" s="152" t="s">
        <v>6</v>
      </c>
      <c r="C5" s="155" t="s">
        <v>7</v>
      </c>
      <c r="D5" s="155" t="s">
        <v>8</v>
      </c>
      <c r="E5" s="150" t="s">
        <v>9</v>
      </c>
      <c r="F5" s="151"/>
    </row>
    <row r="6" spans="1:6" s="9" customFormat="1" ht="16.5">
      <c r="A6" s="153"/>
      <c r="B6" s="154"/>
      <c r="C6" s="156"/>
      <c r="D6" s="156"/>
      <c r="E6" s="7" t="s">
        <v>10</v>
      </c>
      <c r="F6" s="10" t="s">
        <v>11</v>
      </c>
    </row>
    <row r="7" spans="1:6" ht="18" customHeight="1">
      <c r="A7" s="11"/>
      <c r="B7" s="12" t="s">
        <v>12</v>
      </c>
      <c r="C7" s="13"/>
      <c r="D7" s="13"/>
      <c r="E7" s="14"/>
      <c r="F7" s="15"/>
    </row>
    <row r="8" spans="1:6" ht="18" customHeight="1">
      <c r="A8" s="11">
        <v>1660221316</v>
      </c>
      <c r="B8" s="12" t="s">
        <v>13</v>
      </c>
      <c r="C8" s="13">
        <v>1643277020</v>
      </c>
      <c r="D8" s="13">
        <v>1646907242</v>
      </c>
      <c r="E8" s="13">
        <f aca="true" t="shared" si="0" ref="E8:E14">C8-D8</f>
        <v>-3630222</v>
      </c>
      <c r="F8" s="16">
        <f aca="true" t="shared" si="1" ref="F8:F14">E8/D8</f>
        <v>-0.0022042662193843218</v>
      </c>
    </row>
    <row r="9" spans="1:6" ht="18" customHeight="1">
      <c r="A9" s="11">
        <v>19725599</v>
      </c>
      <c r="B9" s="12" t="s">
        <v>14</v>
      </c>
      <c r="C9" s="13">
        <v>22820000</v>
      </c>
      <c r="D9" s="13">
        <v>21830274</v>
      </c>
      <c r="E9" s="13">
        <f t="shared" si="0"/>
        <v>989726</v>
      </c>
      <c r="F9" s="16">
        <f t="shared" si="1"/>
        <v>0.04533731459348609</v>
      </c>
    </row>
    <row r="10" spans="1:6" ht="18" customHeight="1">
      <c r="A10" s="11">
        <v>61447307</v>
      </c>
      <c r="B10" s="17" t="s">
        <v>15</v>
      </c>
      <c r="C10" s="13">
        <v>54700000</v>
      </c>
      <c r="D10" s="13">
        <v>69980502</v>
      </c>
      <c r="E10" s="13">
        <f t="shared" si="0"/>
        <v>-15280502</v>
      </c>
      <c r="F10" s="16">
        <f t="shared" si="1"/>
        <v>-0.2183537065795841</v>
      </c>
    </row>
    <row r="11" spans="1:6" ht="18" customHeight="1">
      <c r="A11" s="11">
        <v>211137433</v>
      </c>
      <c r="B11" s="12" t="s">
        <v>16</v>
      </c>
      <c r="C11" s="13">
        <v>200000000</v>
      </c>
      <c r="D11" s="13">
        <v>257603665</v>
      </c>
      <c r="E11" s="13">
        <f t="shared" si="0"/>
        <v>-57603665</v>
      </c>
      <c r="F11" s="16">
        <f t="shared" si="1"/>
        <v>-0.22361353049848884</v>
      </c>
    </row>
    <row r="12" spans="1:6" ht="18" customHeight="1">
      <c r="A12" s="11">
        <v>27701521</v>
      </c>
      <c r="B12" s="12" t="s">
        <v>17</v>
      </c>
      <c r="C12" s="13">
        <v>10000000</v>
      </c>
      <c r="D12" s="13">
        <v>17014571</v>
      </c>
      <c r="E12" s="13">
        <f t="shared" si="0"/>
        <v>-7014571</v>
      </c>
      <c r="F12" s="16">
        <f t="shared" si="1"/>
        <v>-0.4122684609562004</v>
      </c>
    </row>
    <row r="13" spans="1:6" ht="18" customHeight="1">
      <c r="A13" s="11">
        <v>61536593</v>
      </c>
      <c r="B13" s="12" t="s">
        <v>18</v>
      </c>
      <c r="C13" s="13">
        <v>53814212</v>
      </c>
      <c r="D13" s="13">
        <v>55480186</v>
      </c>
      <c r="E13" s="13">
        <f t="shared" si="0"/>
        <v>-1665974</v>
      </c>
      <c r="F13" s="16">
        <f t="shared" si="1"/>
        <v>-0.030028269912433243</v>
      </c>
    </row>
    <row r="14" spans="1:6" ht="18" customHeight="1">
      <c r="A14" s="18">
        <f>SUM(A8:A13)</f>
        <v>2041769769</v>
      </c>
      <c r="B14" s="12" t="s">
        <v>19</v>
      </c>
      <c r="C14" s="19">
        <f>SUM(C8:C13)</f>
        <v>1984611232</v>
      </c>
      <c r="D14" s="19">
        <f>SUM(D8:D13)</f>
        <v>2068816440</v>
      </c>
      <c r="E14" s="19">
        <f t="shared" si="0"/>
        <v>-84205208</v>
      </c>
      <c r="F14" s="20">
        <f t="shared" si="1"/>
        <v>-0.04070211661697739</v>
      </c>
    </row>
    <row r="15" spans="1:6" ht="18" customHeight="1">
      <c r="A15" s="11"/>
      <c r="B15" s="12"/>
      <c r="C15" s="13"/>
      <c r="D15" s="13"/>
      <c r="E15" s="21"/>
      <c r="F15" s="16"/>
    </row>
    <row r="16" spans="1:6" ht="18" customHeight="1">
      <c r="A16" s="11"/>
      <c r="B16" s="12" t="s">
        <v>20</v>
      </c>
      <c r="C16" s="13"/>
      <c r="D16" s="13"/>
      <c r="E16" s="21"/>
      <c r="F16" s="16"/>
    </row>
    <row r="17" spans="1:6" ht="18" customHeight="1">
      <c r="A17" s="11">
        <v>339500</v>
      </c>
      <c r="B17" s="12" t="s">
        <v>21</v>
      </c>
      <c r="C17" s="13">
        <v>675000</v>
      </c>
      <c r="D17" s="13">
        <v>445000</v>
      </c>
      <c r="E17" s="13">
        <f aca="true" t="shared" si="2" ref="E17:E24">C17-D17</f>
        <v>230000</v>
      </c>
      <c r="F17" s="16">
        <f aca="true" t="shared" si="3" ref="F17:F25">E17/D17</f>
        <v>0.5168539325842697</v>
      </c>
    </row>
    <row r="18" spans="1:6" ht="18" customHeight="1">
      <c r="A18" s="11">
        <v>413025984</v>
      </c>
      <c r="B18" s="12" t="s">
        <v>22</v>
      </c>
      <c r="C18" s="13">
        <v>437000972</v>
      </c>
      <c r="D18" s="13">
        <v>459054971</v>
      </c>
      <c r="E18" s="13">
        <f t="shared" si="2"/>
        <v>-22053999</v>
      </c>
      <c r="F18" s="16">
        <f t="shared" si="3"/>
        <v>-0.04804217445234898</v>
      </c>
    </row>
    <row r="19" spans="1:6" ht="18" customHeight="1">
      <c r="A19" s="11">
        <v>1033311084</v>
      </c>
      <c r="B19" s="12" t="s">
        <v>23</v>
      </c>
      <c r="C19" s="13">
        <v>974182290</v>
      </c>
      <c r="D19" s="13">
        <v>1100844469</v>
      </c>
      <c r="E19" s="13">
        <f t="shared" si="2"/>
        <v>-126662179</v>
      </c>
      <c r="F19" s="16">
        <f t="shared" si="3"/>
        <v>-0.11505910468447837</v>
      </c>
    </row>
    <row r="20" spans="1:6" ht="18" customHeight="1">
      <c r="A20" s="11">
        <v>113776475</v>
      </c>
      <c r="B20" s="12" t="s">
        <v>24</v>
      </c>
      <c r="C20" s="13">
        <v>100700000</v>
      </c>
      <c r="D20" s="13">
        <v>120467743</v>
      </c>
      <c r="E20" s="13">
        <f t="shared" si="2"/>
        <v>-19767743</v>
      </c>
      <c r="F20" s="16">
        <f t="shared" si="3"/>
        <v>-0.16409158591109324</v>
      </c>
    </row>
    <row r="21" spans="1:6" ht="18" customHeight="1">
      <c r="A21" s="11">
        <v>20930070</v>
      </c>
      <c r="B21" s="12" t="s">
        <v>25</v>
      </c>
      <c r="C21" s="13">
        <v>14320000</v>
      </c>
      <c r="D21" s="13">
        <v>22683544</v>
      </c>
      <c r="E21" s="13">
        <f t="shared" si="2"/>
        <v>-8363544</v>
      </c>
      <c r="F21" s="16">
        <f t="shared" si="3"/>
        <v>-0.3687053486880181</v>
      </c>
    </row>
    <row r="22" spans="1:6" ht="18" customHeight="1">
      <c r="A22" s="11">
        <v>60062457</v>
      </c>
      <c r="B22" s="12" t="s">
        <v>26</v>
      </c>
      <c r="C22" s="13">
        <v>56175000</v>
      </c>
      <c r="D22" s="13">
        <v>60806865</v>
      </c>
      <c r="E22" s="13">
        <f t="shared" si="2"/>
        <v>-4631865</v>
      </c>
      <c r="F22" s="16">
        <f t="shared" si="3"/>
        <v>-0.0761733893039873</v>
      </c>
    </row>
    <row r="23" spans="1:6" ht="18" customHeight="1">
      <c r="A23" s="11">
        <v>29059224</v>
      </c>
      <c r="B23" s="12" t="s">
        <v>27</v>
      </c>
      <c r="C23" s="13">
        <v>23888000</v>
      </c>
      <c r="D23" s="13">
        <v>26516490</v>
      </c>
      <c r="E23" s="13">
        <f t="shared" si="2"/>
        <v>-2628490</v>
      </c>
      <c r="F23" s="16">
        <f t="shared" si="3"/>
        <v>-0.0991266189454185</v>
      </c>
    </row>
    <row r="24" spans="1:6" ht="18" customHeight="1">
      <c r="A24" s="11">
        <v>12128003</v>
      </c>
      <c r="B24" s="12" t="s">
        <v>28</v>
      </c>
      <c r="C24" s="13">
        <v>8920000</v>
      </c>
      <c r="D24" s="13">
        <v>9147167</v>
      </c>
      <c r="E24" s="13">
        <f t="shared" si="2"/>
        <v>-227167</v>
      </c>
      <c r="F24" s="16">
        <f t="shared" si="3"/>
        <v>-0.02483468378788755</v>
      </c>
    </row>
    <row r="25" spans="1:6" ht="18" customHeight="1">
      <c r="A25" s="18">
        <f>SUM(A16:A24)</f>
        <v>1682632797</v>
      </c>
      <c r="B25" s="12" t="s">
        <v>29</v>
      </c>
      <c r="C25" s="19">
        <f>SUM(C17:C24)</f>
        <v>1615861262</v>
      </c>
      <c r="D25" s="19">
        <f>SUM(D17:D24)</f>
        <v>1799966249</v>
      </c>
      <c r="E25" s="19">
        <f>SUM(E17:E24)</f>
        <v>-184104987</v>
      </c>
      <c r="F25" s="20">
        <f t="shared" si="3"/>
        <v>-0.10228246618639793</v>
      </c>
    </row>
    <row r="26" spans="1:6" ht="18" customHeight="1">
      <c r="A26" s="11"/>
      <c r="B26" s="12"/>
      <c r="C26" s="13"/>
      <c r="D26" s="13"/>
      <c r="E26" s="21"/>
      <c r="F26" s="16"/>
    </row>
    <row r="27" spans="1:6" ht="18" customHeight="1">
      <c r="A27" s="18">
        <f>A14-A25</f>
        <v>359136972</v>
      </c>
      <c r="B27" s="22" t="s">
        <v>30</v>
      </c>
      <c r="C27" s="19">
        <f>C14-C25</f>
        <v>368749970</v>
      </c>
      <c r="D27" s="19">
        <f>D14-D25</f>
        <v>268850191</v>
      </c>
      <c r="E27" s="19">
        <f>E14-E25</f>
        <v>99899779</v>
      </c>
      <c r="F27" s="20">
        <f>E27/D27</f>
        <v>0.371581580910984</v>
      </c>
    </row>
  </sheetData>
  <mergeCells count="5">
    <mergeCell ref="E5:F5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C7" sqref="C7"/>
    </sheetView>
  </sheetViews>
  <sheetFormatPr defaultColWidth="9.00390625" defaultRowHeight="16.5"/>
  <cols>
    <col min="2" max="2" width="22.625" style="0" customWidth="1"/>
    <col min="3" max="5" width="18.625" style="6" customWidth="1"/>
    <col min="6" max="6" width="19.625" style="6" customWidth="1"/>
    <col min="7" max="7" width="21.00390625" style="0" customWidth="1"/>
  </cols>
  <sheetData>
    <row r="1" spans="4:5" ht="16.5">
      <c r="D1" s="162" t="s">
        <v>32</v>
      </c>
      <c r="E1" s="162"/>
    </row>
    <row r="2" spans="4:5" ht="16.5">
      <c r="D2" s="163" t="s">
        <v>33</v>
      </c>
      <c r="E2" s="163"/>
    </row>
    <row r="3" spans="1:7" ht="16.5">
      <c r="A3" s="1" t="s">
        <v>34</v>
      </c>
      <c r="D3" s="163" t="s">
        <v>35</v>
      </c>
      <c r="E3" s="163"/>
      <c r="G3" s="23" t="s">
        <v>36</v>
      </c>
    </row>
    <row r="4" ht="16.5">
      <c r="G4" s="23" t="s">
        <v>37</v>
      </c>
    </row>
    <row r="5" spans="1:7" ht="20.25" customHeight="1">
      <c r="A5" s="151" t="s">
        <v>38</v>
      </c>
      <c r="B5" s="151"/>
      <c r="C5" s="160" t="s">
        <v>39</v>
      </c>
      <c r="D5" s="160" t="s">
        <v>40</v>
      </c>
      <c r="E5" s="161" t="s">
        <v>41</v>
      </c>
      <c r="F5" s="25" t="s">
        <v>42</v>
      </c>
      <c r="G5" s="152" t="s">
        <v>43</v>
      </c>
    </row>
    <row r="6" spans="1:7" ht="21" customHeight="1">
      <c r="A6" s="8" t="s">
        <v>44</v>
      </c>
      <c r="B6" s="8" t="s">
        <v>45</v>
      </c>
      <c r="C6" s="160"/>
      <c r="D6" s="160"/>
      <c r="E6" s="161"/>
      <c r="F6" s="26" t="s">
        <v>46</v>
      </c>
      <c r="G6" s="157"/>
    </row>
    <row r="7" spans="1:7" ht="21" customHeight="1">
      <c r="A7" s="27">
        <v>131000</v>
      </c>
      <c r="B7" s="22" t="s">
        <v>47</v>
      </c>
      <c r="C7" s="19">
        <v>890770552</v>
      </c>
      <c r="D7" s="19">
        <v>2500000</v>
      </c>
      <c r="E7" s="19"/>
      <c r="F7" s="28">
        <f>C7+D7-E7</f>
        <v>893270552</v>
      </c>
      <c r="G7" s="29"/>
    </row>
    <row r="8" spans="1:7" ht="21" customHeight="1">
      <c r="A8" s="27">
        <v>132000</v>
      </c>
      <c r="B8" s="22" t="s">
        <v>48</v>
      </c>
      <c r="C8" s="19">
        <v>165762690</v>
      </c>
      <c r="D8" s="19">
        <v>18000000</v>
      </c>
      <c r="E8" s="19"/>
      <c r="F8" s="28">
        <f>C8+D8-E8</f>
        <v>183762690</v>
      </c>
      <c r="G8" s="29"/>
    </row>
    <row r="9" spans="1:7" ht="21" customHeight="1">
      <c r="A9" s="27">
        <v>133000</v>
      </c>
      <c r="B9" s="22" t="s">
        <v>49</v>
      </c>
      <c r="C9" s="19">
        <f>C10+C11</f>
        <v>2654899045</v>
      </c>
      <c r="D9" s="19">
        <f>D10+D11</f>
        <v>170650000</v>
      </c>
      <c r="E9" s="19"/>
      <c r="F9" s="19">
        <f>F10+F11</f>
        <v>2825549045</v>
      </c>
      <c r="G9" s="29"/>
    </row>
    <row r="10" spans="1:7" ht="21" customHeight="1">
      <c r="A10" s="27">
        <v>133100</v>
      </c>
      <c r="B10" s="22" t="s">
        <v>50</v>
      </c>
      <c r="C10" s="19">
        <v>2457782966</v>
      </c>
      <c r="D10" s="19">
        <v>170650000</v>
      </c>
      <c r="E10" s="19"/>
      <c r="F10" s="28">
        <f>C10+D10-E10</f>
        <v>2628432966</v>
      </c>
      <c r="G10" s="144"/>
    </row>
    <row r="11" spans="1:7" ht="21" customHeight="1">
      <c r="A11" s="27">
        <v>133200</v>
      </c>
      <c r="B11" s="22" t="s">
        <v>51</v>
      </c>
      <c r="C11" s="19">
        <v>197116079</v>
      </c>
      <c r="D11" s="19"/>
      <c r="E11" s="19"/>
      <c r="F11" s="28">
        <f>C11+D11-E11</f>
        <v>197116079</v>
      </c>
      <c r="G11" s="29"/>
    </row>
    <row r="12" spans="1:7" ht="21" customHeight="1">
      <c r="A12" s="27">
        <v>133400</v>
      </c>
      <c r="B12" s="22" t="s">
        <v>52</v>
      </c>
      <c r="C12" s="19">
        <f>C13+C14</f>
        <v>1279013574</v>
      </c>
      <c r="D12" s="19">
        <f>SUM(D13:D14)</f>
        <v>94023400</v>
      </c>
      <c r="E12" s="19">
        <f>SUM(E13:E14)</f>
        <v>20000000</v>
      </c>
      <c r="F12" s="19">
        <f>F13+F14</f>
        <v>1353036974</v>
      </c>
      <c r="G12" s="29"/>
    </row>
    <row r="13" spans="1:7" ht="21" customHeight="1">
      <c r="A13" s="27">
        <v>134100</v>
      </c>
      <c r="B13" s="22" t="s">
        <v>53</v>
      </c>
      <c r="C13" s="19">
        <v>248024934</v>
      </c>
      <c r="D13" s="19">
        <v>4017300</v>
      </c>
      <c r="E13" s="19">
        <v>10000000</v>
      </c>
      <c r="F13" s="28">
        <f>C13+D13-E13</f>
        <v>242042234</v>
      </c>
      <c r="G13" s="29"/>
    </row>
    <row r="14" spans="1:7" ht="21" customHeight="1">
      <c r="A14" s="27">
        <v>134300</v>
      </c>
      <c r="B14" s="22" t="s">
        <v>54</v>
      </c>
      <c r="C14" s="19">
        <v>1030988640</v>
      </c>
      <c r="D14" s="19">
        <v>90006100</v>
      </c>
      <c r="E14" s="19">
        <v>10000000</v>
      </c>
      <c r="F14" s="28">
        <f>C14+D14-E14</f>
        <v>1110994740</v>
      </c>
      <c r="G14" s="29"/>
    </row>
    <row r="15" spans="1:7" ht="21" customHeight="1">
      <c r="A15" s="27">
        <v>135000</v>
      </c>
      <c r="B15" s="22" t="s">
        <v>55</v>
      </c>
      <c r="C15" s="19">
        <f>C16+C17</f>
        <v>381396148</v>
      </c>
      <c r="D15" s="19">
        <f>SUM(D16:D17)</f>
        <v>55000000</v>
      </c>
      <c r="E15" s="19"/>
      <c r="F15" s="19">
        <f>F16+F17</f>
        <v>436396148</v>
      </c>
      <c r="G15" s="29"/>
    </row>
    <row r="16" spans="1:7" ht="21" customHeight="1">
      <c r="A16" s="27">
        <v>135100</v>
      </c>
      <c r="B16" s="22" t="s">
        <v>56</v>
      </c>
      <c r="C16" s="19">
        <v>380937898</v>
      </c>
      <c r="D16" s="19">
        <v>55000000</v>
      </c>
      <c r="E16" s="19"/>
      <c r="F16" s="28">
        <f>C16+D16-E16</f>
        <v>435937898</v>
      </c>
      <c r="G16" s="29"/>
    </row>
    <row r="17" spans="1:7" ht="21" customHeight="1">
      <c r="A17" s="27">
        <v>135200</v>
      </c>
      <c r="B17" s="22" t="s">
        <v>57</v>
      </c>
      <c r="C17" s="19">
        <v>458250</v>
      </c>
      <c r="D17" s="19"/>
      <c r="E17" s="19"/>
      <c r="F17" s="19">
        <v>458250</v>
      </c>
      <c r="G17" s="29"/>
    </row>
    <row r="18" spans="1:7" ht="21" customHeight="1">
      <c r="A18" s="27">
        <v>136000</v>
      </c>
      <c r="B18" s="22" t="s">
        <v>58</v>
      </c>
      <c r="C18" s="19">
        <f>C19+C20+C21+C22</f>
        <v>270018266</v>
      </c>
      <c r="D18" s="19">
        <f>SUM(D19:D22)</f>
        <v>5576570</v>
      </c>
      <c r="E18" s="19">
        <f>SUM(E19:E22)</f>
        <v>10000000</v>
      </c>
      <c r="F18" s="19">
        <f>F19+F20+F21+F22</f>
        <v>265594836</v>
      </c>
      <c r="G18" s="29"/>
    </row>
    <row r="19" spans="1:7" ht="21" customHeight="1">
      <c r="A19" s="27">
        <v>136100</v>
      </c>
      <c r="B19" s="22" t="s">
        <v>59</v>
      </c>
      <c r="C19" s="19">
        <v>42472072</v>
      </c>
      <c r="D19" s="19"/>
      <c r="E19" s="19"/>
      <c r="F19" s="28">
        <f>C19+D19-E19</f>
        <v>42472072</v>
      </c>
      <c r="G19" s="30"/>
    </row>
    <row r="20" spans="1:7" ht="21" customHeight="1">
      <c r="A20" s="27">
        <v>136200</v>
      </c>
      <c r="B20" s="22" t="s">
        <v>60</v>
      </c>
      <c r="C20" s="19">
        <v>50419567</v>
      </c>
      <c r="D20" s="19">
        <v>628000</v>
      </c>
      <c r="E20" s="19"/>
      <c r="F20" s="28">
        <f>C20+D20-E20</f>
        <v>51047567</v>
      </c>
      <c r="G20" s="29"/>
    </row>
    <row r="21" spans="1:7" ht="21" customHeight="1">
      <c r="A21" s="31">
        <v>136300</v>
      </c>
      <c r="B21" s="32" t="s">
        <v>61</v>
      </c>
      <c r="C21" s="33">
        <v>170534341</v>
      </c>
      <c r="D21" s="33">
        <v>4948570</v>
      </c>
      <c r="E21" s="33">
        <v>10000000</v>
      </c>
      <c r="F21" s="28">
        <f>C21+D21-E21</f>
        <v>165482911</v>
      </c>
      <c r="G21" s="14"/>
    </row>
    <row r="22" spans="1:7" ht="21" customHeight="1">
      <c r="A22" s="27">
        <v>136400</v>
      </c>
      <c r="B22" s="22" t="s">
        <v>62</v>
      </c>
      <c r="C22" s="19">
        <v>6592286</v>
      </c>
      <c r="D22" s="19"/>
      <c r="E22" s="19"/>
      <c r="F22" s="28">
        <f>C22+D22-E22</f>
        <v>6592286</v>
      </c>
      <c r="G22" s="29"/>
    </row>
    <row r="23" spans="1:7" ht="21" customHeight="1">
      <c r="A23" s="37"/>
      <c r="B23" s="38"/>
      <c r="C23" s="39"/>
      <c r="D23" s="39"/>
      <c r="E23" s="39"/>
      <c r="F23" s="39"/>
      <c r="G23" s="40"/>
    </row>
    <row r="24" spans="4:5" ht="16.5">
      <c r="D24" s="162" t="s">
        <v>32</v>
      </c>
      <c r="E24" s="162"/>
    </row>
    <row r="25" spans="4:5" ht="16.5">
      <c r="D25" s="163" t="s">
        <v>33</v>
      </c>
      <c r="E25" s="163"/>
    </row>
    <row r="26" spans="1:7" ht="16.5">
      <c r="A26" s="1" t="s">
        <v>34</v>
      </c>
      <c r="D26" s="163" t="s">
        <v>35</v>
      </c>
      <c r="E26" s="163"/>
      <c r="G26" s="23" t="s">
        <v>63</v>
      </c>
    </row>
    <row r="27" ht="16.5">
      <c r="G27" s="23" t="s">
        <v>37</v>
      </c>
    </row>
    <row r="28" spans="1:7" ht="21" customHeight="1">
      <c r="A28" s="158" t="s">
        <v>38</v>
      </c>
      <c r="B28" s="159"/>
      <c r="C28" s="160" t="s">
        <v>39</v>
      </c>
      <c r="D28" s="160" t="s">
        <v>40</v>
      </c>
      <c r="E28" s="161" t="s">
        <v>41</v>
      </c>
      <c r="F28" s="25" t="s">
        <v>42</v>
      </c>
      <c r="G28" s="152" t="s">
        <v>43</v>
      </c>
    </row>
    <row r="29" spans="1:7" ht="21" customHeight="1">
      <c r="A29" s="41" t="s">
        <v>44</v>
      </c>
      <c r="B29" s="41" t="s">
        <v>45</v>
      </c>
      <c r="C29" s="160"/>
      <c r="D29" s="160"/>
      <c r="E29" s="161"/>
      <c r="F29" s="26" t="s">
        <v>46</v>
      </c>
      <c r="G29" s="157"/>
    </row>
    <row r="30" spans="1:7" ht="21" customHeight="1">
      <c r="A30" s="27">
        <v>137000</v>
      </c>
      <c r="B30" s="22" t="s">
        <v>64</v>
      </c>
      <c r="C30" s="19">
        <f>C31+C32+C33</f>
        <v>844373474</v>
      </c>
      <c r="D30" s="19">
        <f>SUM(D31:D33)</f>
        <v>23000000</v>
      </c>
      <c r="E30" s="19"/>
      <c r="F30" s="19">
        <f>F31+F32+F33</f>
        <v>867373474</v>
      </c>
      <c r="G30" s="29"/>
    </row>
    <row r="31" spans="1:7" ht="21" customHeight="1">
      <c r="A31" s="27">
        <v>137100</v>
      </c>
      <c r="B31" s="22" t="s">
        <v>65</v>
      </c>
      <c r="C31" s="19">
        <v>127536870</v>
      </c>
      <c r="D31" s="19"/>
      <c r="E31" s="19"/>
      <c r="F31" s="19">
        <f>C31+D31-E31</f>
        <v>127536870</v>
      </c>
      <c r="G31" s="29"/>
    </row>
    <row r="32" spans="1:7" ht="21" customHeight="1">
      <c r="A32" s="27">
        <v>137200</v>
      </c>
      <c r="B32" s="42" t="s">
        <v>66</v>
      </c>
      <c r="C32" s="19">
        <v>1406877</v>
      </c>
      <c r="D32" s="19"/>
      <c r="E32" s="19"/>
      <c r="F32" s="19">
        <f>C32+D32-E32</f>
        <v>1406877</v>
      </c>
      <c r="G32" s="29"/>
    </row>
    <row r="33" spans="1:7" ht="21" customHeight="1">
      <c r="A33" s="27">
        <v>137300</v>
      </c>
      <c r="B33" s="42" t="s">
        <v>67</v>
      </c>
      <c r="C33" s="19">
        <v>715429727</v>
      </c>
      <c r="D33" s="19">
        <v>23000000</v>
      </c>
      <c r="E33" s="19"/>
      <c r="F33" s="19">
        <f>C33+D33-E33</f>
        <v>738429727</v>
      </c>
      <c r="G33" s="30"/>
    </row>
    <row r="34" spans="1:7" ht="21" customHeight="1">
      <c r="A34" s="29"/>
      <c r="B34" s="42" t="s">
        <v>68</v>
      </c>
      <c r="C34" s="19">
        <f>C7+C8+C9+C12+C15+C18+C30</f>
        <v>6486233749</v>
      </c>
      <c r="D34" s="19">
        <f>D7+D8+D9+D12+D15+D18+D30</f>
        <v>368749970</v>
      </c>
      <c r="E34" s="19">
        <f>E7+E8+E9+E12+E15+E18+E30</f>
        <v>30000000</v>
      </c>
      <c r="F34" s="19">
        <f>F7+F8+F9+F12+F15+F18+F30</f>
        <v>6824983719</v>
      </c>
      <c r="G34" s="29"/>
    </row>
  </sheetData>
  <mergeCells count="16">
    <mergeCell ref="D1:E1"/>
    <mergeCell ref="D2:E2"/>
    <mergeCell ref="D3:E3"/>
    <mergeCell ref="A5:B5"/>
    <mergeCell ref="C5:C6"/>
    <mergeCell ref="D5:D6"/>
    <mergeCell ref="E5:E6"/>
    <mergeCell ref="G5:G6"/>
    <mergeCell ref="D24:E24"/>
    <mergeCell ref="D25:E25"/>
    <mergeCell ref="D26:E26"/>
    <mergeCell ref="G28:G29"/>
    <mergeCell ref="A28:B28"/>
    <mergeCell ref="C28:C29"/>
    <mergeCell ref="D28:D29"/>
    <mergeCell ref="E28:E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C4" sqref="C4"/>
    </sheetView>
  </sheetViews>
  <sheetFormatPr defaultColWidth="9.00390625" defaultRowHeight="16.5"/>
  <cols>
    <col min="1" max="1" width="12.625" style="0" customWidth="1"/>
    <col min="2" max="2" width="14.625" style="0" customWidth="1"/>
    <col min="3" max="6" width="20.625" style="6" customWidth="1"/>
    <col min="7" max="7" width="15.625" style="0" customWidth="1"/>
  </cols>
  <sheetData>
    <row r="1" spans="3:6" s="1" customFormat="1" ht="16.5">
      <c r="C1" s="162" t="s">
        <v>32</v>
      </c>
      <c r="D1" s="163"/>
      <c r="E1" s="163"/>
      <c r="F1" s="44"/>
    </row>
    <row r="2" spans="3:6" s="1" customFormat="1" ht="16.5">
      <c r="C2" s="163" t="s">
        <v>69</v>
      </c>
      <c r="D2" s="163"/>
      <c r="E2" s="163"/>
      <c r="F2" s="44"/>
    </row>
    <row r="3" spans="1:7" s="1" customFormat="1" ht="16.5">
      <c r="A3" s="1" t="s">
        <v>70</v>
      </c>
      <c r="C3" s="163" t="s">
        <v>35</v>
      </c>
      <c r="D3" s="163"/>
      <c r="E3" s="163"/>
      <c r="F3" s="44"/>
      <c r="G3" s="23" t="s">
        <v>71</v>
      </c>
    </row>
    <row r="4" spans="3:7" s="1" customFormat="1" ht="17.25" thickBot="1">
      <c r="C4" s="44"/>
      <c r="D4" s="44"/>
      <c r="E4" s="44"/>
      <c r="F4" s="44"/>
      <c r="G4" s="23" t="s">
        <v>37</v>
      </c>
    </row>
    <row r="5" spans="1:7" s="49" customFormat="1" ht="33.75" customHeight="1">
      <c r="A5" s="45" t="s">
        <v>72</v>
      </c>
      <c r="B5" s="46" t="s">
        <v>73</v>
      </c>
      <c r="C5" s="47" t="s">
        <v>74</v>
      </c>
      <c r="D5" s="47" t="s">
        <v>75</v>
      </c>
      <c r="E5" s="47" t="s">
        <v>76</v>
      </c>
      <c r="F5" s="47" t="s">
        <v>77</v>
      </c>
      <c r="G5" s="48" t="s">
        <v>78</v>
      </c>
    </row>
    <row r="6" spans="1:7" ht="16.5">
      <c r="A6" s="164" t="s">
        <v>79</v>
      </c>
      <c r="B6" s="31" t="s">
        <v>80</v>
      </c>
      <c r="C6" s="33">
        <v>816179402</v>
      </c>
      <c r="D6" s="33"/>
      <c r="E6" s="33">
        <v>92298750</v>
      </c>
      <c r="F6" s="33">
        <f>C6+D6-E6</f>
        <v>723880652</v>
      </c>
      <c r="G6" s="50"/>
    </row>
    <row r="7" spans="1:7" ht="16.5">
      <c r="A7" s="165"/>
      <c r="B7" s="21"/>
      <c r="C7" s="13"/>
      <c r="D7" s="13"/>
      <c r="E7" s="13"/>
      <c r="F7" s="13"/>
      <c r="G7" s="50"/>
    </row>
    <row r="8" spans="1:7" ht="16.5">
      <c r="A8" s="165"/>
      <c r="B8" s="21"/>
      <c r="C8" s="13"/>
      <c r="D8" s="13"/>
      <c r="E8" s="13"/>
      <c r="F8" s="13"/>
      <c r="G8" s="50"/>
    </row>
    <row r="9" spans="1:7" ht="16.5">
      <c r="A9" s="165"/>
      <c r="B9" s="21"/>
      <c r="C9" s="13"/>
      <c r="D9" s="13"/>
      <c r="E9" s="13"/>
      <c r="F9" s="13"/>
      <c r="G9" s="50"/>
    </row>
    <row r="10" spans="1:7" ht="16.5">
      <c r="A10" s="51"/>
      <c r="B10" s="21"/>
      <c r="C10" s="13"/>
      <c r="D10" s="13"/>
      <c r="E10" s="13"/>
      <c r="F10" s="13"/>
      <c r="G10" s="50"/>
    </row>
    <row r="11" spans="1:7" ht="16.5">
      <c r="A11" s="51"/>
      <c r="B11" s="21"/>
      <c r="C11" s="13"/>
      <c r="D11" s="13"/>
      <c r="E11" s="13"/>
      <c r="F11" s="13"/>
      <c r="G11" s="50"/>
    </row>
    <row r="12" spans="1:7" ht="16.5">
      <c r="A12" s="51"/>
      <c r="B12" s="21"/>
      <c r="C12" s="13"/>
      <c r="D12" s="13"/>
      <c r="E12" s="13"/>
      <c r="F12" s="13"/>
      <c r="G12" s="50"/>
    </row>
    <row r="13" spans="1:7" ht="16.5">
      <c r="A13" s="51"/>
      <c r="B13" s="21"/>
      <c r="C13" s="13"/>
      <c r="D13" s="13"/>
      <c r="E13" s="13"/>
      <c r="F13" s="13"/>
      <c r="G13" s="50"/>
    </row>
    <row r="14" spans="1:7" ht="16.5">
      <c r="A14" s="51"/>
      <c r="B14" s="21"/>
      <c r="C14" s="13"/>
      <c r="D14" s="13"/>
      <c r="E14" s="13"/>
      <c r="F14" s="13"/>
      <c r="G14" s="50"/>
    </row>
    <row r="15" spans="1:7" ht="16.5">
      <c r="A15" s="51"/>
      <c r="B15" s="21"/>
      <c r="C15" s="13"/>
      <c r="D15" s="13"/>
      <c r="E15" s="13"/>
      <c r="F15" s="13"/>
      <c r="G15" s="50"/>
    </row>
    <row r="16" spans="1:7" ht="16.5">
      <c r="A16" s="51"/>
      <c r="B16" s="21"/>
      <c r="C16" s="13"/>
      <c r="D16" s="13"/>
      <c r="E16" s="13"/>
      <c r="F16" s="13"/>
      <c r="G16" s="50"/>
    </row>
    <row r="17" spans="1:7" ht="16.5">
      <c r="A17" s="51"/>
      <c r="B17" s="21"/>
      <c r="C17" s="13"/>
      <c r="D17" s="13"/>
      <c r="E17" s="13"/>
      <c r="F17" s="13"/>
      <c r="G17" s="50"/>
    </row>
    <row r="18" spans="1:7" ht="16.5">
      <c r="A18" s="51"/>
      <c r="B18" s="21"/>
      <c r="C18" s="13"/>
      <c r="D18" s="13"/>
      <c r="E18" s="13"/>
      <c r="F18" s="13"/>
      <c r="G18" s="50"/>
    </row>
    <row r="19" spans="1:7" ht="16.5">
      <c r="A19" s="51"/>
      <c r="B19" s="21"/>
      <c r="C19" s="13"/>
      <c r="D19" s="13"/>
      <c r="E19" s="13"/>
      <c r="F19" s="13"/>
      <c r="G19" s="50"/>
    </row>
    <row r="20" spans="1:7" ht="16.5">
      <c r="A20" s="51"/>
      <c r="B20" s="21"/>
      <c r="C20" s="13"/>
      <c r="D20" s="13"/>
      <c r="E20" s="13"/>
      <c r="F20" s="13"/>
      <c r="G20" s="50"/>
    </row>
    <row r="21" spans="1:7" ht="16.5">
      <c r="A21" s="51"/>
      <c r="B21" s="21"/>
      <c r="C21" s="13"/>
      <c r="D21" s="13"/>
      <c r="E21" s="13"/>
      <c r="F21" s="13"/>
      <c r="G21" s="50"/>
    </row>
    <row r="22" spans="1:7" ht="16.5">
      <c r="A22" s="51"/>
      <c r="B22" s="21"/>
      <c r="C22" s="13"/>
      <c r="D22" s="13"/>
      <c r="E22" s="13"/>
      <c r="F22" s="13"/>
      <c r="G22" s="50"/>
    </row>
    <row r="23" spans="1:7" ht="16.5">
      <c r="A23" s="51"/>
      <c r="B23" s="21"/>
      <c r="C23" s="13"/>
      <c r="D23" s="13"/>
      <c r="E23" s="13"/>
      <c r="F23" s="13"/>
      <c r="G23" s="50"/>
    </row>
    <row r="24" spans="1:7" ht="16.5">
      <c r="A24" s="51"/>
      <c r="B24" s="21"/>
      <c r="C24" s="13"/>
      <c r="D24" s="13"/>
      <c r="E24" s="13"/>
      <c r="F24" s="13"/>
      <c r="G24" s="50"/>
    </row>
    <row r="25" spans="1:7" ht="16.5">
      <c r="A25" s="34"/>
      <c r="B25" s="35"/>
      <c r="C25" s="28"/>
      <c r="D25" s="28"/>
      <c r="E25" s="28"/>
      <c r="F25" s="28"/>
      <c r="G25" s="50"/>
    </row>
    <row r="26" spans="1:7" s="55" customFormat="1" ht="32.25" customHeight="1" thickBot="1">
      <c r="A26" s="36" t="s">
        <v>81</v>
      </c>
      <c r="B26" s="52"/>
      <c r="C26" s="53">
        <f>SUM(C6:C25)</f>
        <v>816179402</v>
      </c>
      <c r="D26" s="53"/>
      <c r="E26" s="53">
        <f>SUM(E6:E25)</f>
        <v>92298750</v>
      </c>
      <c r="F26" s="53">
        <f>SUM(F6:F25)</f>
        <v>723880652</v>
      </c>
      <c r="G26" s="54"/>
    </row>
  </sheetData>
  <mergeCells count="4">
    <mergeCell ref="C1:E1"/>
    <mergeCell ref="C2:E2"/>
    <mergeCell ref="C3:E3"/>
    <mergeCell ref="A6:A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">
      <selection activeCell="D7" sqref="D7"/>
    </sheetView>
  </sheetViews>
  <sheetFormatPr defaultColWidth="9.00390625" defaultRowHeight="16.5"/>
  <cols>
    <col min="1" max="1" width="15.125" style="0" customWidth="1"/>
    <col min="3" max="3" width="18.25390625" style="0" customWidth="1"/>
    <col min="4" max="4" width="18.00390625" style="0" customWidth="1"/>
    <col min="5" max="5" width="18.125" style="0" customWidth="1"/>
    <col min="6" max="6" width="17.625" style="0" customWidth="1"/>
    <col min="7" max="7" width="8.375" style="0" customWidth="1"/>
    <col min="8" max="8" width="28.25390625" style="0" customWidth="1"/>
  </cols>
  <sheetData>
    <row r="1" spans="4:5" ht="16.5">
      <c r="D1" s="173" t="s">
        <v>32</v>
      </c>
      <c r="E1" s="173"/>
    </row>
    <row r="2" spans="4:5" ht="16.5">
      <c r="D2" s="174" t="s">
        <v>82</v>
      </c>
      <c r="E2" s="174"/>
    </row>
    <row r="3" spans="1:8" ht="16.5">
      <c r="A3" s="1" t="s">
        <v>83</v>
      </c>
      <c r="D3" s="174" t="s">
        <v>35</v>
      </c>
      <c r="E3" s="174"/>
      <c r="H3" s="23" t="s">
        <v>36</v>
      </c>
    </row>
    <row r="4" ht="16.5">
      <c r="H4" s="23" t="s">
        <v>37</v>
      </c>
    </row>
    <row r="5" spans="1:8" ht="21.75" customHeight="1">
      <c r="A5" s="138" t="s">
        <v>84</v>
      </c>
      <c r="B5" s="151" t="s">
        <v>85</v>
      </c>
      <c r="C5" s="151"/>
      <c r="D5" s="138" t="s">
        <v>86</v>
      </c>
      <c r="E5" s="138" t="s">
        <v>87</v>
      </c>
      <c r="F5" s="139" t="s">
        <v>88</v>
      </c>
      <c r="G5" s="139"/>
      <c r="H5" s="138" t="s">
        <v>89</v>
      </c>
    </row>
    <row r="6" spans="1:8" ht="21.75" customHeight="1">
      <c r="A6" s="138"/>
      <c r="B6" s="8" t="s">
        <v>90</v>
      </c>
      <c r="C6" s="8" t="s">
        <v>91</v>
      </c>
      <c r="D6" s="138"/>
      <c r="E6" s="138"/>
      <c r="F6" s="41" t="s">
        <v>92</v>
      </c>
      <c r="G6" s="41" t="s">
        <v>93</v>
      </c>
      <c r="H6" s="138"/>
    </row>
    <row r="7" spans="1:8" ht="18" customHeight="1">
      <c r="A7" s="56">
        <f>A8+A26+A42+A43+A44+A48</f>
        <v>1660221316</v>
      </c>
      <c r="B7" s="57">
        <v>411000</v>
      </c>
      <c r="C7" s="22" t="s">
        <v>94</v>
      </c>
      <c r="D7" s="56">
        <f>D8+D26+D42+D43+D44+D48</f>
        <v>1643277020</v>
      </c>
      <c r="E7" s="56">
        <f>E8+E26+E42+E43+E44+E48</f>
        <v>1646907242</v>
      </c>
      <c r="F7" s="59">
        <f>D7-E7</f>
        <v>-3630222</v>
      </c>
      <c r="G7" s="20">
        <f>F7/E7</f>
        <v>-0.0022042662193843218</v>
      </c>
      <c r="H7" s="29"/>
    </row>
    <row r="8" spans="1:8" ht="18" customHeight="1">
      <c r="A8" s="60">
        <f>SUM(A10:A25)</f>
        <v>1262471789</v>
      </c>
      <c r="B8" s="61">
        <v>411100</v>
      </c>
      <c r="C8" s="32" t="s">
        <v>95</v>
      </c>
      <c r="D8" s="60">
        <f>SUM(D9:D25)</f>
        <v>1243203320</v>
      </c>
      <c r="E8" s="60">
        <f>SUM(E9:E25)</f>
        <v>1245800403</v>
      </c>
      <c r="F8" s="59">
        <f>D8-E8</f>
        <v>-2597083</v>
      </c>
      <c r="G8" s="20">
        <f>F8/E8</f>
        <v>-0.002084670219840987</v>
      </c>
      <c r="H8" s="29"/>
    </row>
    <row r="9" spans="1:8" ht="18" customHeight="1">
      <c r="A9" s="60"/>
      <c r="B9" s="62"/>
      <c r="C9" s="175" t="s">
        <v>96</v>
      </c>
      <c r="D9" s="130">
        <v>1065602800</v>
      </c>
      <c r="E9" s="130">
        <v>1069514110</v>
      </c>
      <c r="F9" s="100">
        <f>D9-E9</f>
        <v>-3911310</v>
      </c>
      <c r="G9" s="170">
        <f>F9/E9</f>
        <v>-0.0036570906016377847</v>
      </c>
      <c r="H9" s="62" t="s">
        <v>97</v>
      </c>
    </row>
    <row r="10" spans="1:8" ht="18" customHeight="1">
      <c r="A10" s="64">
        <v>1068249552</v>
      </c>
      <c r="B10" s="65">
        <v>411101</v>
      </c>
      <c r="C10" s="176"/>
      <c r="D10" s="98"/>
      <c r="E10" s="98"/>
      <c r="F10" s="101"/>
      <c r="G10" s="171"/>
      <c r="H10" s="17" t="s">
        <v>98</v>
      </c>
    </row>
    <row r="11" spans="1:8" ht="18" customHeight="1">
      <c r="A11" s="69"/>
      <c r="B11" s="70"/>
      <c r="C11" s="177"/>
      <c r="D11" s="99"/>
      <c r="E11" s="99"/>
      <c r="F11" s="101"/>
      <c r="G11" s="172"/>
      <c r="H11" s="67" t="s">
        <v>99</v>
      </c>
    </row>
    <row r="12" spans="1:8" ht="18" customHeight="1">
      <c r="A12" s="14"/>
      <c r="C12" s="145" t="s">
        <v>100</v>
      </c>
      <c r="D12" s="133">
        <v>36001920</v>
      </c>
      <c r="E12" s="133">
        <v>36019044</v>
      </c>
      <c r="F12" s="101">
        <f>D12-E12</f>
        <v>-17124</v>
      </c>
      <c r="G12" s="170">
        <f>F12/E12</f>
        <v>-0.00047541517204065714</v>
      </c>
      <c r="H12" s="68" t="s">
        <v>101</v>
      </c>
    </row>
    <row r="13" spans="1:8" ht="18" customHeight="1">
      <c r="A13" s="64">
        <v>44047763</v>
      </c>
      <c r="B13" s="65">
        <v>411102</v>
      </c>
      <c r="C13" s="146" t="s">
        <v>102</v>
      </c>
      <c r="D13" s="133"/>
      <c r="E13" s="133"/>
      <c r="F13" s="101"/>
      <c r="G13" s="171"/>
      <c r="H13" s="68" t="s">
        <v>103</v>
      </c>
    </row>
    <row r="14" spans="1:8" ht="18" customHeight="1">
      <c r="A14" s="69"/>
      <c r="B14" s="70"/>
      <c r="C14" s="147"/>
      <c r="D14" s="134"/>
      <c r="E14" s="134"/>
      <c r="F14" s="169"/>
      <c r="G14" s="172"/>
      <c r="H14" s="72" t="s">
        <v>104</v>
      </c>
    </row>
    <row r="15" spans="1:8" ht="18" customHeight="1">
      <c r="A15" s="60"/>
      <c r="B15" s="73"/>
      <c r="C15" s="32"/>
      <c r="D15" s="130">
        <v>57266000</v>
      </c>
      <c r="E15" s="130">
        <v>57056061</v>
      </c>
      <c r="F15" s="100">
        <f>D15-E15</f>
        <v>209939</v>
      </c>
      <c r="G15" s="170">
        <f>F15/E15</f>
        <v>0.003679521444706812</v>
      </c>
      <c r="H15" s="74" t="s">
        <v>105</v>
      </c>
    </row>
    <row r="16" spans="1:8" ht="18" customHeight="1">
      <c r="A16" s="64">
        <v>54241670</v>
      </c>
      <c r="B16" s="75">
        <v>411103</v>
      </c>
      <c r="C16" s="12" t="s">
        <v>106</v>
      </c>
      <c r="D16" s="98"/>
      <c r="E16" s="98"/>
      <c r="F16" s="101"/>
      <c r="G16" s="171"/>
      <c r="H16" s="76" t="s">
        <v>107</v>
      </c>
    </row>
    <row r="17" spans="1:8" ht="18" customHeight="1">
      <c r="A17" s="69"/>
      <c r="B17" s="77"/>
      <c r="C17" s="78"/>
      <c r="D17" s="99"/>
      <c r="E17" s="99"/>
      <c r="F17" s="169"/>
      <c r="G17" s="172"/>
      <c r="H17" s="79" t="s">
        <v>108</v>
      </c>
    </row>
    <row r="18" spans="1:8" ht="18" customHeight="1">
      <c r="A18" s="60"/>
      <c r="B18" s="61"/>
      <c r="C18" s="32"/>
      <c r="D18" s="130">
        <v>72625600</v>
      </c>
      <c r="E18" s="130">
        <v>72467138</v>
      </c>
      <c r="F18" s="100">
        <f>D18-E18</f>
        <v>158462</v>
      </c>
      <c r="G18" s="170">
        <f>F18/E18</f>
        <v>0.002186673910041818</v>
      </c>
      <c r="H18" s="80" t="s">
        <v>109</v>
      </c>
    </row>
    <row r="19" spans="1:8" ht="18" customHeight="1">
      <c r="A19" s="64"/>
      <c r="B19" s="65"/>
      <c r="C19" s="12"/>
      <c r="D19" s="98"/>
      <c r="E19" s="98"/>
      <c r="F19" s="101"/>
      <c r="G19" s="171"/>
      <c r="H19" s="80" t="s">
        <v>110</v>
      </c>
    </row>
    <row r="20" spans="1:8" ht="18" customHeight="1">
      <c r="A20" s="64">
        <v>85551054</v>
      </c>
      <c r="B20" s="65">
        <v>411104</v>
      </c>
      <c r="C20" s="17" t="s">
        <v>111</v>
      </c>
      <c r="D20" s="98"/>
      <c r="E20" s="98"/>
      <c r="F20" s="101"/>
      <c r="G20" s="171"/>
      <c r="H20" s="80" t="s">
        <v>112</v>
      </c>
    </row>
    <row r="21" spans="1:8" ht="18" customHeight="1">
      <c r="A21" s="64"/>
      <c r="B21" s="65"/>
      <c r="C21" s="12"/>
      <c r="D21" s="98"/>
      <c r="E21" s="98"/>
      <c r="F21" s="101"/>
      <c r="G21" s="171"/>
      <c r="H21" s="80" t="s">
        <v>113</v>
      </c>
    </row>
    <row r="22" spans="1:8" ht="18" customHeight="1">
      <c r="A22" s="69"/>
      <c r="B22" s="70"/>
      <c r="C22" s="78"/>
      <c r="D22" s="99"/>
      <c r="E22" s="99"/>
      <c r="F22" s="169"/>
      <c r="G22" s="172"/>
      <c r="H22" s="81" t="s">
        <v>114</v>
      </c>
    </row>
    <row r="23" spans="1:8" ht="18" customHeight="1">
      <c r="A23" s="130">
        <v>6869500</v>
      </c>
      <c r="B23" s="178">
        <v>411105</v>
      </c>
      <c r="C23" s="180" t="s">
        <v>115</v>
      </c>
      <c r="D23" s="130">
        <v>7927000</v>
      </c>
      <c r="E23" s="130">
        <v>7174050</v>
      </c>
      <c r="F23" s="100">
        <f>D23-E23</f>
        <v>752950</v>
      </c>
      <c r="G23" s="129">
        <f>F23/E23</f>
        <v>0.10495466298673692</v>
      </c>
      <c r="H23" s="83" t="s">
        <v>116</v>
      </c>
    </row>
    <row r="24" spans="1:8" ht="18" customHeight="1">
      <c r="A24" s="98"/>
      <c r="B24" s="179"/>
      <c r="C24" s="181"/>
      <c r="D24" s="99"/>
      <c r="E24" s="99"/>
      <c r="F24" s="169"/>
      <c r="G24" s="129"/>
      <c r="H24" s="83" t="s">
        <v>117</v>
      </c>
    </row>
    <row r="25" spans="1:8" ht="18" customHeight="1">
      <c r="A25" s="56">
        <v>3512250</v>
      </c>
      <c r="B25" s="84">
        <v>411106</v>
      </c>
      <c r="C25" s="85" t="s">
        <v>118</v>
      </c>
      <c r="D25" s="56">
        <v>3780000</v>
      </c>
      <c r="E25" s="56">
        <v>3570000</v>
      </c>
      <c r="F25" s="71">
        <f>D25-E25</f>
        <v>210000</v>
      </c>
      <c r="G25" s="82">
        <f>F25/E25</f>
        <v>0.058823529411764705</v>
      </c>
      <c r="H25" s="83" t="s">
        <v>119</v>
      </c>
    </row>
    <row r="26" spans="1:8" ht="18" customHeight="1">
      <c r="A26" s="56">
        <f>SUM(A37:A41)+A28</f>
        <v>300070863</v>
      </c>
      <c r="B26" s="57">
        <v>411200</v>
      </c>
      <c r="C26" s="22" t="s">
        <v>120</v>
      </c>
      <c r="D26" s="56">
        <f>SUM(D37:D41)+D27</f>
        <v>304997700</v>
      </c>
      <c r="E26" s="56">
        <f>SUM(E37:E41)+E27</f>
        <v>303439759</v>
      </c>
      <c r="F26" s="43">
        <f>D26-E26</f>
        <v>1557941</v>
      </c>
      <c r="G26" s="63">
        <f>F26/E26</f>
        <v>0.005134267853145771</v>
      </c>
      <c r="H26" s="29"/>
    </row>
    <row r="27" spans="1:8" ht="18" customHeight="1">
      <c r="A27" s="60"/>
      <c r="B27" s="61"/>
      <c r="C27" s="32"/>
      <c r="D27" s="130">
        <v>281896700</v>
      </c>
      <c r="E27" s="130">
        <v>280404184</v>
      </c>
      <c r="F27" s="100">
        <f>D27-E27</f>
        <v>1492516</v>
      </c>
      <c r="G27" s="170">
        <f>F27/E27</f>
        <v>0.005322730847696623</v>
      </c>
      <c r="H27" s="86" t="s">
        <v>121</v>
      </c>
    </row>
    <row r="28" spans="1:8" ht="18" customHeight="1">
      <c r="A28" s="64">
        <v>277796147</v>
      </c>
      <c r="B28" s="65">
        <v>411201</v>
      </c>
      <c r="C28" s="12" t="s">
        <v>122</v>
      </c>
      <c r="D28" s="98"/>
      <c r="E28" s="98"/>
      <c r="F28" s="101"/>
      <c r="G28" s="171"/>
      <c r="H28" s="68" t="s">
        <v>123</v>
      </c>
    </row>
    <row r="29" spans="1:8" ht="18" customHeight="1">
      <c r="A29" s="69"/>
      <c r="B29" s="87"/>
      <c r="C29" s="78"/>
      <c r="D29" s="99"/>
      <c r="E29" s="99"/>
      <c r="F29" s="169"/>
      <c r="G29" s="172"/>
      <c r="H29" s="72" t="s">
        <v>124</v>
      </c>
    </row>
    <row r="30" spans="2:5" ht="18" customHeight="1">
      <c r="B30" s="9"/>
      <c r="C30" s="1"/>
      <c r="E30" s="88"/>
    </row>
    <row r="31" spans="4:5" ht="16.5">
      <c r="D31" s="173" t="s">
        <v>32</v>
      </c>
      <c r="E31" s="173"/>
    </row>
    <row r="32" spans="4:5" ht="16.5">
      <c r="D32" s="174" t="s">
        <v>82</v>
      </c>
      <c r="E32" s="174"/>
    </row>
    <row r="33" spans="1:8" ht="16.5">
      <c r="A33" s="1" t="s">
        <v>83</v>
      </c>
      <c r="D33" s="174" t="s">
        <v>35</v>
      </c>
      <c r="E33" s="174"/>
      <c r="H33" s="23" t="s">
        <v>63</v>
      </c>
    </row>
    <row r="34" ht="16.5">
      <c r="H34" s="23" t="s">
        <v>37</v>
      </c>
    </row>
    <row r="35" spans="1:8" ht="16.5">
      <c r="A35" s="138" t="s">
        <v>84</v>
      </c>
      <c r="B35" s="151" t="s">
        <v>85</v>
      </c>
      <c r="C35" s="151"/>
      <c r="D35" s="138" t="s">
        <v>86</v>
      </c>
      <c r="E35" s="138" t="s">
        <v>87</v>
      </c>
      <c r="F35" s="139" t="s">
        <v>88</v>
      </c>
      <c r="G35" s="139"/>
      <c r="H35" s="138" t="s">
        <v>89</v>
      </c>
    </row>
    <row r="36" spans="1:8" ht="16.5">
      <c r="A36" s="138"/>
      <c r="B36" s="8" t="s">
        <v>90</v>
      </c>
      <c r="C36" s="8" t="s">
        <v>91</v>
      </c>
      <c r="D36" s="138"/>
      <c r="E36" s="138"/>
      <c r="F36" s="41" t="s">
        <v>92</v>
      </c>
      <c r="G36" s="41" t="s">
        <v>93</v>
      </c>
      <c r="H36" s="138"/>
    </row>
    <row r="37" spans="1:8" ht="16.5">
      <c r="A37" s="140">
        <v>14144496</v>
      </c>
      <c r="B37" s="135">
        <v>411203</v>
      </c>
      <c r="C37" s="143" t="s">
        <v>125</v>
      </c>
      <c r="D37" s="128">
        <v>15049000</v>
      </c>
      <c r="E37" s="128">
        <v>14935575</v>
      </c>
      <c r="F37" s="128">
        <f>D37-E37</f>
        <v>113425</v>
      </c>
      <c r="G37" s="129">
        <f>F37/E37</f>
        <v>0.007594284116948962</v>
      </c>
      <c r="H37" s="90" t="s">
        <v>126</v>
      </c>
    </row>
    <row r="38" spans="1:8" ht="16.5">
      <c r="A38" s="141"/>
      <c r="B38" s="135"/>
      <c r="C38" s="143"/>
      <c r="D38" s="128"/>
      <c r="E38" s="128"/>
      <c r="F38" s="128"/>
      <c r="G38" s="129"/>
      <c r="H38" s="91" t="s">
        <v>127</v>
      </c>
    </row>
    <row r="39" spans="1:8" ht="16.5">
      <c r="A39" s="142"/>
      <c r="B39" s="135"/>
      <c r="C39" s="143"/>
      <c r="D39" s="128"/>
      <c r="E39" s="128"/>
      <c r="F39" s="128"/>
      <c r="G39" s="129"/>
      <c r="H39" s="92" t="s">
        <v>128</v>
      </c>
    </row>
    <row r="40" spans="1:8" ht="16.5">
      <c r="A40" s="93">
        <v>7216220</v>
      </c>
      <c r="B40" s="84">
        <v>411204</v>
      </c>
      <c r="C40" s="148" t="s">
        <v>129</v>
      </c>
      <c r="D40" s="94">
        <v>7068000</v>
      </c>
      <c r="E40" s="94">
        <v>7124000</v>
      </c>
      <c r="F40" s="89">
        <f>D40-E40</f>
        <v>-56000</v>
      </c>
      <c r="G40" s="82">
        <f>F40/E40</f>
        <v>-0.007860752386299831</v>
      </c>
      <c r="H40" s="96" t="s">
        <v>130</v>
      </c>
    </row>
    <row r="41" spans="1:8" ht="16.5">
      <c r="A41" s="93">
        <v>914000</v>
      </c>
      <c r="B41" s="84">
        <v>411205</v>
      </c>
      <c r="C41" s="148" t="s">
        <v>131</v>
      </c>
      <c r="D41" s="94">
        <v>984000</v>
      </c>
      <c r="E41" s="94">
        <v>976000</v>
      </c>
      <c r="F41" s="89">
        <f>D41-E41</f>
        <v>8000</v>
      </c>
      <c r="G41" s="82"/>
      <c r="H41" s="97" t="s">
        <v>132</v>
      </c>
    </row>
    <row r="42" spans="1:8" ht="18" customHeight="1">
      <c r="A42" s="56">
        <v>30936601</v>
      </c>
      <c r="B42" s="84">
        <v>411301</v>
      </c>
      <c r="C42" s="58" t="s">
        <v>133</v>
      </c>
      <c r="D42" s="94">
        <v>29544000</v>
      </c>
      <c r="E42" s="56">
        <v>29766480</v>
      </c>
      <c r="F42" s="89">
        <f>D42-E42</f>
        <v>-222480</v>
      </c>
      <c r="G42" s="82">
        <f>F42/E42</f>
        <v>-0.007474179009409242</v>
      </c>
      <c r="H42" s="96" t="s">
        <v>134</v>
      </c>
    </row>
    <row r="43" spans="1:8" ht="18" customHeight="1">
      <c r="A43" s="56">
        <v>22458000</v>
      </c>
      <c r="B43" s="84">
        <v>411401</v>
      </c>
      <c r="C43" s="58" t="s">
        <v>135</v>
      </c>
      <c r="D43" s="94">
        <v>21600000</v>
      </c>
      <c r="E43" s="56">
        <v>21501550</v>
      </c>
      <c r="F43" s="89">
        <f>D43-E43</f>
        <v>98450</v>
      </c>
      <c r="G43" s="82">
        <f>F43/E43</f>
        <v>0.0045787396722561866</v>
      </c>
      <c r="H43" s="96" t="s">
        <v>136</v>
      </c>
    </row>
    <row r="44" spans="1:8" ht="18" customHeight="1">
      <c r="A44" s="130">
        <v>44271836</v>
      </c>
      <c r="B44" s="135">
        <v>411501</v>
      </c>
      <c r="C44" s="182" t="s">
        <v>137</v>
      </c>
      <c r="D44" s="183">
        <v>43500000</v>
      </c>
      <c r="E44" s="184">
        <v>45979850</v>
      </c>
      <c r="F44" s="128">
        <f>D44-E44</f>
        <v>-2479850</v>
      </c>
      <c r="G44" s="129">
        <f>F44/E44</f>
        <v>-0.0539334077862368</v>
      </c>
      <c r="H44" s="103" t="s">
        <v>138</v>
      </c>
    </row>
    <row r="45" spans="1:8" ht="18" customHeight="1">
      <c r="A45" s="98"/>
      <c r="B45" s="135"/>
      <c r="C45" s="182"/>
      <c r="D45" s="183"/>
      <c r="E45" s="184"/>
      <c r="F45" s="128"/>
      <c r="G45" s="129"/>
      <c r="H45" s="104" t="s">
        <v>139</v>
      </c>
    </row>
    <row r="46" spans="1:8" ht="18" customHeight="1">
      <c r="A46" s="98"/>
      <c r="B46" s="135"/>
      <c r="C46" s="182"/>
      <c r="D46" s="183"/>
      <c r="E46" s="184"/>
      <c r="F46" s="128"/>
      <c r="G46" s="129"/>
      <c r="H46" s="104" t="s">
        <v>140</v>
      </c>
    </row>
    <row r="47" spans="1:8" ht="18" customHeight="1">
      <c r="A47" s="99"/>
      <c r="B47" s="135"/>
      <c r="C47" s="182"/>
      <c r="D47" s="183"/>
      <c r="E47" s="184"/>
      <c r="F47" s="128"/>
      <c r="G47" s="129"/>
      <c r="H47" s="105" t="s">
        <v>141</v>
      </c>
    </row>
    <row r="48" spans="1:8" ht="18" customHeight="1">
      <c r="A48" s="66">
        <v>12227</v>
      </c>
      <c r="B48" s="84">
        <v>411601</v>
      </c>
      <c r="C48" s="95" t="s">
        <v>142</v>
      </c>
      <c r="D48" s="94">
        <v>432000</v>
      </c>
      <c r="E48" s="102">
        <v>419200</v>
      </c>
      <c r="F48" s="59">
        <f aca="true" t="shared" si="0" ref="F48:F54">D48-E48</f>
        <v>12800</v>
      </c>
      <c r="G48" s="107">
        <f aca="true" t="shared" si="1" ref="G48:G54">F48/E48</f>
        <v>0.030534351145038167</v>
      </c>
      <c r="H48" s="105" t="s">
        <v>143</v>
      </c>
    </row>
    <row r="49" spans="1:8" ht="18" customHeight="1">
      <c r="A49" s="106">
        <v>19725599</v>
      </c>
      <c r="B49" s="57">
        <v>412000</v>
      </c>
      <c r="C49" s="42" t="s">
        <v>144</v>
      </c>
      <c r="D49" s="94">
        <v>22820000</v>
      </c>
      <c r="E49" s="106">
        <v>21830274</v>
      </c>
      <c r="F49" s="59">
        <f t="shared" si="0"/>
        <v>989726</v>
      </c>
      <c r="G49" s="107">
        <f t="shared" si="1"/>
        <v>0.04533731459348609</v>
      </c>
      <c r="H49" s="108"/>
    </row>
    <row r="50" spans="1:8" ht="18" customHeight="1">
      <c r="A50" s="106">
        <v>61447307</v>
      </c>
      <c r="B50" s="57">
        <v>413000</v>
      </c>
      <c r="C50" s="42" t="s">
        <v>145</v>
      </c>
      <c r="D50" s="106">
        <v>54700000</v>
      </c>
      <c r="E50" s="106">
        <v>69980502</v>
      </c>
      <c r="F50" s="59">
        <f t="shared" si="0"/>
        <v>-15280502</v>
      </c>
      <c r="G50" s="107">
        <f t="shared" si="1"/>
        <v>-0.2183537065795841</v>
      </c>
      <c r="H50" s="22"/>
    </row>
    <row r="51" spans="1:8" ht="18" customHeight="1">
      <c r="A51" s="106">
        <v>211137433</v>
      </c>
      <c r="B51" s="57">
        <v>415000</v>
      </c>
      <c r="C51" s="42" t="s">
        <v>146</v>
      </c>
      <c r="D51" s="94">
        <v>200000000</v>
      </c>
      <c r="E51" s="106">
        <v>257603665</v>
      </c>
      <c r="F51" s="59">
        <f t="shared" si="0"/>
        <v>-57603665</v>
      </c>
      <c r="G51" s="20">
        <f t="shared" si="1"/>
        <v>-0.22361353049848884</v>
      </c>
      <c r="H51" s="22"/>
    </row>
    <row r="52" spans="1:8" ht="18" customHeight="1">
      <c r="A52" s="106">
        <v>27701521</v>
      </c>
      <c r="B52" s="57">
        <v>417000</v>
      </c>
      <c r="C52" s="42" t="s">
        <v>147</v>
      </c>
      <c r="D52" s="106">
        <v>10000000</v>
      </c>
      <c r="E52" s="106">
        <v>17014571</v>
      </c>
      <c r="F52" s="59">
        <f t="shared" si="0"/>
        <v>-7014571</v>
      </c>
      <c r="G52" s="20">
        <f t="shared" si="1"/>
        <v>-0.4122684609562004</v>
      </c>
      <c r="H52" s="108"/>
    </row>
    <row r="53" spans="1:8" ht="18" customHeight="1">
      <c r="A53" s="94">
        <f>SUM(A54:A60)</f>
        <v>61536593</v>
      </c>
      <c r="B53" s="57">
        <v>419000</v>
      </c>
      <c r="C53" s="42" t="s">
        <v>148</v>
      </c>
      <c r="D53" s="94">
        <f>SUM(D54:D60)</f>
        <v>53814212</v>
      </c>
      <c r="E53" s="94">
        <f>SUM(E54:E60)</f>
        <v>55480186</v>
      </c>
      <c r="F53" s="59">
        <f t="shared" si="0"/>
        <v>-1665974</v>
      </c>
      <c r="G53" s="20">
        <f t="shared" si="1"/>
        <v>-0.030028269912433243</v>
      </c>
      <c r="H53" s="29"/>
    </row>
    <row r="54" spans="1:8" ht="14.25" customHeight="1">
      <c r="A54" s="132">
        <v>23987118</v>
      </c>
      <c r="B54" s="135">
        <v>419100</v>
      </c>
      <c r="C54" s="136" t="s">
        <v>149</v>
      </c>
      <c r="D54" s="166">
        <v>23914212</v>
      </c>
      <c r="E54" s="166">
        <v>24099028</v>
      </c>
      <c r="F54" s="168">
        <f t="shared" si="0"/>
        <v>-184816</v>
      </c>
      <c r="G54" s="131">
        <f t="shared" si="1"/>
        <v>-0.007669022999599818</v>
      </c>
      <c r="H54" s="112" t="s">
        <v>150</v>
      </c>
    </row>
    <row r="55" spans="1:8" ht="14.25" customHeight="1">
      <c r="A55" s="133"/>
      <c r="B55" s="135"/>
      <c r="C55" s="136"/>
      <c r="D55" s="167"/>
      <c r="E55" s="166"/>
      <c r="F55" s="168"/>
      <c r="G55" s="131"/>
      <c r="H55" s="113" t="s">
        <v>151</v>
      </c>
    </row>
    <row r="56" spans="1:8" ht="14.25" customHeight="1">
      <c r="A56" s="133"/>
      <c r="B56" s="135"/>
      <c r="C56" s="136"/>
      <c r="D56" s="167"/>
      <c r="E56" s="166"/>
      <c r="F56" s="168"/>
      <c r="G56" s="131"/>
      <c r="H56" s="113" t="s">
        <v>152</v>
      </c>
    </row>
    <row r="57" spans="1:8" ht="14.25" customHeight="1">
      <c r="A57" s="133"/>
      <c r="B57" s="135"/>
      <c r="C57" s="137"/>
      <c r="D57" s="167"/>
      <c r="E57" s="167"/>
      <c r="F57" s="168"/>
      <c r="G57" s="131"/>
      <c r="H57" s="113" t="s">
        <v>153</v>
      </c>
    </row>
    <row r="58" spans="1:8" ht="14.25" customHeight="1">
      <c r="A58" s="134"/>
      <c r="B58" s="135"/>
      <c r="C58" s="136"/>
      <c r="D58" s="167"/>
      <c r="E58" s="166"/>
      <c r="F58" s="168"/>
      <c r="G58" s="131"/>
      <c r="H58" s="114" t="s">
        <v>154</v>
      </c>
    </row>
    <row r="59" spans="1:8" ht="18" customHeight="1">
      <c r="A59" s="106">
        <f>621827+21078792+1048845+0</f>
        <v>22749464</v>
      </c>
      <c r="B59" s="57">
        <v>419200</v>
      </c>
      <c r="C59" s="42" t="s">
        <v>155</v>
      </c>
      <c r="D59" s="94">
        <v>19500000</v>
      </c>
      <c r="E59" s="106">
        <v>20473365</v>
      </c>
      <c r="F59" s="59">
        <f>D59-E59</f>
        <v>-973365</v>
      </c>
      <c r="G59" s="20">
        <f>F59/E59</f>
        <v>-0.047542990612437185</v>
      </c>
      <c r="H59" s="115"/>
    </row>
    <row r="60" spans="1:8" ht="14.25" customHeight="1">
      <c r="A60" s="116">
        <v>14800011</v>
      </c>
      <c r="B60" s="84">
        <v>419300</v>
      </c>
      <c r="C60" s="109" t="s">
        <v>156</v>
      </c>
      <c r="D60" s="56">
        <v>10400000</v>
      </c>
      <c r="E60" s="110">
        <v>10907793</v>
      </c>
      <c r="F60" s="89">
        <f>D60-E60</f>
        <v>-507793</v>
      </c>
      <c r="G60" s="117">
        <f>F60/E60</f>
        <v>-0.04655323033724604</v>
      </c>
      <c r="H60" s="118" t="s">
        <v>157</v>
      </c>
    </row>
    <row r="61" spans="1:8" ht="18" customHeight="1">
      <c r="A61" s="106">
        <f>SUM(A1:A60)-A7-A8-A26-A53</f>
        <v>2041769769</v>
      </c>
      <c r="B61" s="29"/>
      <c r="C61" s="22" t="s">
        <v>158</v>
      </c>
      <c r="D61" s="106">
        <f>SUM(D7:D60)-D7-D8-D26-D53-D30</f>
        <v>1984611232</v>
      </c>
      <c r="E61" s="106">
        <f>SUM(E7:E60)-E7-E8-E26-E53-E30</f>
        <v>2068816440</v>
      </c>
      <c r="F61" s="59">
        <f>D61-E61</f>
        <v>-84205208</v>
      </c>
      <c r="G61" s="20">
        <f>F61/E61</f>
        <v>-0.04070211661697739</v>
      </c>
      <c r="H61" s="29"/>
    </row>
    <row r="62" ht="16.5">
      <c r="E62" s="119"/>
    </row>
    <row r="63" ht="16.5">
      <c r="E63" s="120"/>
    </row>
  </sheetData>
  <mergeCells count="67">
    <mergeCell ref="E44:E47"/>
    <mergeCell ref="F44:F47"/>
    <mergeCell ref="G44:G47"/>
    <mergeCell ref="A44:A47"/>
    <mergeCell ref="B44:B47"/>
    <mergeCell ref="C44:C47"/>
    <mergeCell ref="D44:D47"/>
    <mergeCell ref="D32:E32"/>
    <mergeCell ref="D33:E33"/>
    <mergeCell ref="A35:A36"/>
    <mergeCell ref="B35:C35"/>
    <mergeCell ref="D35:D36"/>
    <mergeCell ref="E23:E24"/>
    <mergeCell ref="F23:F24"/>
    <mergeCell ref="G23:G24"/>
    <mergeCell ref="D31:E31"/>
    <mergeCell ref="A23:A24"/>
    <mergeCell ref="B23:B24"/>
    <mergeCell ref="C23:C24"/>
    <mergeCell ref="D23:D24"/>
    <mergeCell ref="D18:D22"/>
    <mergeCell ref="E18:E22"/>
    <mergeCell ref="F18:F22"/>
    <mergeCell ref="G18:G22"/>
    <mergeCell ref="D15:D17"/>
    <mergeCell ref="E15:E17"/>
    <mergeCell ref="F15:F17"/>
    <mergeCell ref="G15:G17"/>
    <mergeCell ref="D12:D14"/>
    <mergeCell ref="E12:E14"/>
    <mergeCell ref="F12:F14"/>
    <mergeCell ref="G12:G14"/>
    <mergeCell ref="F5:G5"/>
    <mergeCell ref="H5:H6"/>
    <mergeCell ref="C9:C11"/>
    <mergeCell ref="D9:D11"/>
    <mergeCell ref="E9:E11"/>
    <mergeCell ref="F9:F11"/>
    <mergeCell ref="G9:G11"/>
    <mergeCell ref="D1:E1"/>
    <mergeCell ref="D2:E2"/>
    <mergeCell ref="D3:E3"/>
    <mergeCell ref="A5:A6"/>
    <mergeCell ref="B5:C5"/>
    <mergeCell ref="D5:D6"/>
    <mergeCell ref="E5:E6"/>
    <mergeCell ref="D27:D29"/>
    <mergeCell ref="E27:E29"/>
    <mergeCell ref="F27:F29"/>
    <mergeCell ref="G27:G29"/>
    <mergeCell ref="E35:E36"/>
    <mergeCell ref="F35:G35"/>
    <mergeCell ref="H35:H36"/>
    <mergeCell ref="A37:A39"/>
    <mergeCell ref="B37:B39"/>
    <mergeCell ref="C37:C39"/>
    <mergeCell ref="D37:D39"/>
    <mergeCell ref="E37:E39"/>
    <mergeCell ref="F37:F39"/>
    <mergeCell ref="G37:G39"/>
    <mergeCell ref="E54:E58"/>
    <mergeCell ref="F54:F58"/>
    <mergeCell ref="G54:G58"/>
    <mergeCell ref="A54:A58"/>
    <mergeCell ref="B54:B58"/>
    <mergeCell ref="C54:C58"/>
    <mergeCell ref="D54:D5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1">
      <selection activeCell="C2" sqref="C2"/>
    </sheetView>
  </sheetViews>
  <sheetFormatPr defaultColWidth="9.00390625" defaultRowHeight="16.5"/>
  <cols>
    <col min="1" max="1" width="15.125" style="6" customWidth="1"/>
    <col min="2" max="2" width="7.50390625" style="0" customWidth="1"/>
    <col min="3" max="3" width="20.625" style="0" customWidth="1"/>
    <col min="4" max="4" width="18.125" style="6" customWidth="1"/>
    <col min="5" max="6" width="17.625" style="6" customWidth="1"/>
    <col min="7" max="7" width="8.50390625" style="3" customWidth="1"/>
    <col min="8" max="8" width="26.625" style="0" customWidth="1"/>
  </cols>
  <sheetData>
    <row r="1" ht="16.5">
      <c r="E1" s="2" t="s">
        <v>32</v>
      </c>
    </row>
    <row r="2" ht="16.5">
      <c r="E2" s="4" t="s">
        <v>159</v>
      </c>
    </row>
    <row r="3" spans="1:8" ht="16.5">
      <c r="A3" s="44" t="s">
        <v>160</v>
      </c>
      <c r="E3" s="4" t="s">
        <v>35</v>
      </c>
      <c r="H3" s="23" t="s">
        <v>36</v>
      </c>
    </row>
    <row r="4" ht="16.5">
      <c r="H4" s="23" t="s">
        <v>37</v>
      </c>
    </row>
    <row r="5" spans="1:8" ht="16.5">
      <c r="A5" s="160" t="s">
        <v>84</v>
      </c>
      <c r="B5" s="150" t="s">
        <v>85</v>
      </c>
      <c r="C5" s="151"/>
      <c r="D5" s="160" t="s">
        <v>86</v>
      </c>
      <c r="E5" s="160" t="s">
        <v>87</v>
      </c>
      <c r="F5" s="139" t="s">
        <v>88</v>
      </c>
      <c r="G5" s="139"/>
      <c r="H5" s="138" t="s">
        <v>89</v>
      </c>
    </row>
    <row r="6" spans="1:8" ht="16.5">
      <c r="A6" s="160"/>
      <c r="B6" s="7" t="s">
        <v>90</v>
      </c>
      <c r="C6" s="8" t="s">
        <v>91</v>
      </c>
      <c r="D6" s="160"/>
      <c r="E6" s="160"/>
      <c r="F6" s="24" t="s">
        <v>92</v>
      </c>
      <c r="G6" s="121" t="s">
        <v>93</v>
      </c>
      <c r="H6" s="138"/>
    </row>
    <row r="7" spans="1:8" ht="18" customHeight="1">
      <c r="A7" s="19">
        <f>SUM(A8:A9)</f>
        <v>339500</v>
      </c>
      <c r="B7" s="122">
        <v>5110</v>
      </c>
      <c r="C7" s="123" t="s">
        <v>161</v>
      </c>
      <c r="D7" s="19">
        <f>SUM(D8:D9)</f>
        <v>675000</v>
      </c>
      <c r="E7" s="19">
        <f>SUM(E8:E9)</f>
        <v>445000</v>
      </c>
      <c r="F7" s="19">
        <f aca="true" t="shared" si="0" ref="F7:F24">D7-E7</f>
        <v>230000</v>
      </c>
      <c r="G7" s="20">
        <f aca="true" t="shared" si="1" ref="G7:G24">F7/E7</f>
        <v>0.5168539325842697</v>
      </c>
      <c r="H7" s="29"/>
    </row>
    <row r="8" spans="1:8" ht="18" customHeight="1">
      <c r="A8" s="19">
        <v>49500</v>
      </c>
      <c r="B8" s="122">
        <v>5112</v>
      </c>
      <c r="C8" s="108" t="s">
        <v>162</v>
      </c>
      <c r="D8" s="19">
        <v>50000</v>
      </c>
      <c r="E8" s="19">
        <v>40000</v>
      </c>
      <c r="F8" s="19">
        <f t="shared" si="0"/>
        <v>10000</v>
      </c>
      <c r="G8" s="20">
        <f t="shared" si="1"/>
        <v>0.25</v>
      </c>
      <c r="H8" s="29"/>
    </row>
    <row r="9" spans="1:8" ht="36" customHeight="1">
      <c r="A9" s="19">
        <v>290000</v>
      </c>
      <c r="B9" s="122">
        <v>5115</v>
      </c>
      <c r="C9" s="108" t="s">
        <v>163</v>
      </c>
      <c r="D9" s="124">
        <v>625000</v>
      </c>
      <c r="E9" s="124">
        <v>405000</v>
      </c>
      <c r="F9" s="124">
        <f t="shared" si="0"/>
        <v>220000</v>
      </c>
      <c r="G9" s="111">
        <f t="shared" si="1"/>
        <v>0.5432098765432098</v>
      </c>
      <c r="H9" s="125" t="s">
        <v>164</v>
      </c>
    </row>
    <row r="10" spans="1:8" ht="18" customHeight="1">
      <c r="A10" s="19">
        <f>SUM(A11:A14)</f>
        <v>413025984</v>
      </c>
      <c r="B10" s="122">
        <v>5120</v>
      </c>
      <c r="C10" s="108" t="s">
        <v>165</v>
      </c>
      <c r="D10" s="19">
        <f>SUM(D11:D14)</f>
        <v>437000972</v>
      </c>
      <c r="E10" s="19">
        <f>SUM(E11:E14)</f>
        <v>459054971</v>
      </c>
      <c r="F10" s="19">
        <f t="shared" si="0"/>
        <v>-22053999</v>
      </c>
      <c r="G10" s="20">
        <f t="shared" si="1"/>
        <v>-0.04804217445234898</v>
      </c>
      <c r="H10" s="29"/>
    </row>
    <row r="11" spans="1:8" ht="18" customHeight="1">
      <c r="A11" s="19">
        <v>310639496</v>
      </c>
      <c r="B11" s="122">
        <v>5121</v>
      </c>
      <c r="C11" s="108" t="s">
        <v>166</v>
      </c>
      <c r="D11" s="19">
        <v>340236300</v>
      </c>
      <c r="E11" s="19">
        <v>324034570</v>
      </c>
      <c r="F11" s="19">
        <f t="shared" si="0"/>
        <v>16201730</v>
      </c>
      <c r="G11" s="20">
        <f t="shared" si="1"/>
        <v>0.05000000462913571</v>
      </c>
      <c r="H11" s="29"/>
    </row>
    <row r="12" spans="1:8" ht="18" customHeight="1">
      <c r="A12" s="19">
        <v>47245081</v>
      </c>
      <c r="B12" s="122">
        <v>5122</v>
      </c>
      <c r="C12" s="108" t="s">
        <v>162</v>
      </c>
      <c r="D12" s="19">
        <v>57954214</v>
      </c>
      <c r="E12" s="19">
        <v>74877360</v>
      </c>
      <c r="F12" s="19">
        <f t="shared" si="0"/>
        <v>-16923146</v>
      </c>
      <c r="G12" s="20">
        <f t="shared" si="1"/>
        <v>-0.22601152070532401</v>
      </c>
      <c r="H12" s="29"/>
    </row>
    <row r="13" spans="1:8" ht="18" customHeight="1">
      <c r="A13" s="19">
        <v>41286979</v>
      </c>
      <c r="B13" s="122">
        <v>5123</v>
      </c>
      <c r="C13" s="108" t="s">
        <v>167</v>
      </c>
      <c r="D13" s="19">
        <v>25000000</v>
      </c>
      <c r="E13" s="19">
        <v>44709436</v>
      </c>
      <c r="F13" s="19">
        <f t="shared" si="0"/>
        <v>-19709436</v>
      </c>
      <c r="G13" s="20">
        <f t="shared" si="1"/>
        <v>-0.4408339215014924</v>
      </c>
      <c r="H13" s="29"/>
    </row>
    <row r="14" spans="1:8" ht="18" customHeight="1">
      <c r="A14" s="19">
        <v>13854428</v>
      </c>
      <c r="B14" s="122">
        <v>5124</v>
      </c>
      <c r="C14" s="108" t="s">
        <v>168</v>
      </c>
      <c r="D14" s="19">
        <v>13810458</v>
      </c>
      <c r="E14" s="19">
        <v>15433605</v>
      </c>
      <c r="F14" s="19">
        <f t="shared" si="0"/>
        <v>-1623147</v>
      </c>
      <c r="G14" s="20">
        <f t="shared" si="1"/>
        <v>-0.1051696606204448</v>
      </c>
      <c r="H14" s="29"/>
    </row>
    <row r="15" spans="1:8" ht="18" customHeight="1">
      <c r="A15" s="19">
        <f>SUM(A16:A19)</f>
        <v>1033311084</v>
      </c>
      <c r="B15" s="122">
        <v>5130</v>
      </c>
      <c r="C15" s="108" t="s">
        <v>169</v>
      </c>
      <c r="D15" s="19">
        <f>SUM(D16:D19)</f>
        <v>974182290</v>
      </c>
      <c r="E15" s="19">
        <f>SUM(E16:E19)</f>
        <v>1100844469</v>
      </c>
      <c r="F15" s="19">
        <f t="shared" si="0"/>
        <v>-126662179</v>
      </c>
      <c r="G15" s="20">
        <f t="shared" si="1"/>
        <v>-0.11505910468447837</v>
      </c>
      <c r="H15" s="29"/>
    </row>
    <row r="16" spans="1:8" ht="18" customHeight="1">
      <c r="A16" s="19">
        <v>774846844</v>
      </c>
      <c r="B16" s="122">
        <v>5131</v>
      </c>
      <c r="C16" s="108" t="s">
        <v>166</v>
      </c>
      <c r="D16" s="19">
        <v>827659500</v>
      </c>
      <c r="E16" s="19">
        <v>787639515</v>
      </c>
      <c r="F16" s="19">
        <f t="shared" si="0"/>
        <v>40019985</v>
      </c>
      <c r="G16" s="20">
        <f t="shared" si="1"/>
        <v>0.05081002697026951</v>
      </c>
      <c r="H16" s="29"/>
    </row>
    <row r="17" spans="1:8" ht="18" customHeight="1">
      <c r="A17" s="19">
        <v>160956081</v>
      </c>
      <c r="B17" s="122">
        <v>5132</v>
      </c>
      <c r="C17" s="108" t="s">
        <v>162</v>
      </c>
      <c r="D17" s="19">
        <v>85000000</v>
      </c>
      <c r="E17" s="19">
        <v>198190180</v>
      </c>
      <c r="F17" s="19">
        <f t="shared" si="0"/>
        <v>-113190180</v>
      </c>
      <c r="G17" s="20">
        <f t="shared" si="1"/>
        <v>-0.5711190130610911</v>
      </c>
      <c r="H17" s="29"/>
    </row>
    <row r="18" spans="1:8" ht="18" customHeight="1">
      <c r="A18" s="19">
        <v>75916842</v>
      </c>
      <c r="B18" s="122">
        <v>5133</v>
      </c>
      <c r="C18" s="108" t="s">
        <v>167</v>
      </c>
      <c r="D18" s="19">
        <v>40000000</v>
      </c>
      <c r="E18" s="19">
        <v>93247118</v>
      </c>
      <c r="F18" s="19">
        <f t="shared" si="0"/>
        <v>-53247118</v>
      </c>
      <c r="G18" s="20">
        <f t="shared" si="1"/>
        <v>-0.5710323186610443</v>
      </c>
      <c r="H18" s="29"/>
    </row>
    <row r="19" spans="1:8" ht="18" customHeight="1">
      <c r="A19" s="19">
        <v>21591317</v>
      </c>
      <c r="B19" s="122">
        <v>5134</v>
      </c>
      <c r="C19" s="108" t="s">
        <v>170</v>
      </c>
      <c r="D19" s="19">
        <v>21522790</v>
      </c>
      <c r="E19" s="19">
        <v>21767656</v>
      </c>
      <c r="F19" s="19">
        <f t="shared" si="0"/>
        <v>-244866</v>
      </c>
      <c r="G19" s="20">
        <f t="shared" si="1"/>
        <v>-0.011249075233456463</v>
      </c>
      <c r="H19" s="29"/>
    </row>
    <row r="20" spans="1:8" ht="18" customHeight="1">
      <c r="A20" s="19">
        <f>SUM(A21:A23)</f>
        <v>113776475</v>
      </c>
      <c r="B20" s="122">
        <v>5140</v>
      </c>
      <c r="C20" s="108" t="s">
        <v>171</v>
      </c>
      <c r="D20" s="19">
        <f>SUM(D21:D23)</f>
        <v>100700000</v>
      </c>
      <c r="E20" s="19">
        <f>SUM(E21:E23)</f>
        <v>120467743</v>
      </c>
      <c r="F20" s="19">
        <f t="shared" si="0"/>
        <v>-19767743</v>
      </c>
      <c r="G20" s="20">
        <f t="shared" si="1"/>
        <v>-0.16409158591109324</v>
      </c>
      <c r="H20" s="29"/>
    </row>
    <row r="21" spans="1:8" ht="18" customHeight="1">
      <c r="A21" s="19">
        <v>60138323</v>
      </c>
      <c r="B21" s="122">
        <v>5141</v>
      </c>
      <c r="C21" s="108" t="s">
        <v>172</v>
      </c>
      <c r="D21" s="19">
        <v>40000000</v>
      </c>
      <c r="E21" s="19">
        <v>59831034</v>
      </c>
      <c r="F21" s="19">
        <f t="shared" si="0"/>
        <v>-19831034</v>
      </c>
      <c r="G21" s="20">
        <f t="shared" si="1"/>
        <v>-0.3314506314565782</v>
      </c>
      <c r="H21" s="29"/>
    </row>
    <row r="22" spans="1:8" ht="18" customHeight="1">
      <c r="A22" s="19">
        <v>52619152</v>
      </c>
      <c r="B22" s="122">
        <v>5142</v>
      </c>
      <c r="C22" s="108" t="s">
        <v>173</v>
      </c>
      <c r="D22" s="19">
        <v>60000000</v>
      </c>
      <c r="E22" s="19">
        <v>59971199</v>
      </c>
      <c r="F22" s="19">
        <f t="shared" si="0"/>
        <v>28801</v>
      </c>
      <c r="G22" s="20">
        <f t="shared" si="1"/>
        <v>0.00048024719332358186</v>
      </c>
      <c r="H22" s="29"/>
    </row>
    <row r="23" spans="1:8" ht="18" customHeight="1">
      <c r="A23" s="19">
        <v>1019000</v>
      </c>
      <c r="B23" s="122">
        <v>5143</v>
      </c>
      <c r="C23" s="108" t="s">
        <v>174</v>
      </c>
      <c r="D23" s="19">
        <v>700000</v>
      </c>
      <c r="E23" s="19">
        <v>665510</v>
      </c>
      <c r="F23" s="19">
        <f t="shared" si="0"/>
        <v>34490</v>
      </c>
      <c r="G23" s="20">
        <f t="shared" si="1"/>
        <v>0.05182491622965846</v>
      </c>
      <c r="H23" s="29"/>
    </row>
    <row r="24" spans="1:8" ht="18" customHeight="1">
      <c r="A24" s="19">
        <f>SUM(A31:A34)</f>
        <v>20930070</v>
      </c>
      <c r="B24" s="122">
        <v>5150</v>
      </c>
      <c r="C24" s="126" t="s">
        <v>175</v>
      </c>
      <c r="D24" s="19">
        <f>SUM(D31:D34)</f>
        <v>14320000</v>
      </c>
      <c r="E24" s="19">
        <f>SUM(E31:E34)</f>
        <v>22683544</v>
      </c>
      <c r="F24" s="19">
        <f t="shared" si="0"/>
        <v>-8363544</v>
      </c>
      <c r="G24" s="20">
        <f t="shared" si="1"/>
        <v>-0.3687053486880181</v>
      </c>
      <c r="H24" s="29"/>
    </row>
    <row r="25" ht="21" customHeight="1">
      <c r="E25" s="2" t="s">
        <v>32</v>
      </c>
    </row>
    <row r="26" ht="16.5">
      <c r="E26" s="4" t="s">
        <v>159</v>
      </c>
    </row>
    <row r="27" spans="1:8" ht="16.5">
      <c r="A27" s="44" t="s">
        <v>160</v>
      </c>
      <c r="E27" s="4" t="s">
        <v>35</v>
      </c>
      <c r="H27" s="23" t="s">
        <v>63</v>
      </c>
    </row>
    <row r="28" ht="16.5">
      <c r="H28" s="23" t="s">
        <v>37</v>
      </c>
    </row>
    <row r="29" spans="1:8" ht="16.5">
      <c r="A29" s="160" t="s">
        <v>84</v>
      </c>
      <c r="B29" s="151" t="s">
        <v>85</v>
      </c>
      <c r="C29" s="151"/>
      <c r="D29" s="160" t="s">
        <v>86</v>
      </c>
      <c r="E29" s="160" t="s">
        <v>87</v>
      </c>
      <c r="F29" s="139" t="s">
        <v>88</v>
      </c>
      <c r="G29" s="139"/>
      <c r="H29" s="138" t="s">
        <v>89</v>
      </c>
    </row>
    <row r="30" spans="1:8" ht="16.5">
      <c r="A30" s="160"/>
      <c r="B30" s="8" t="s">
        <v>90</v>
      </c>
      <c r="C30" s="8" t="s">
        <v>91</v>
      </c>
      <c r="D30" s="160"/>
      <c r="E30" s="160"/>
      <c r="F30" s="24" t="s">
        <v>92</v>
      </c>
      <c r="G30" s="121" t="s">
        <v>93</v>
      </c>
      <c r="H30" s="138"/>
    </row>
    <row r="31" spans="1:8" ht="19.5" customHeight="1">
      <c r="A31" s="19">
        <v>17693404</v>
      </c>
      <c r="B31" s="122">
        <v>5151</v>
      </c>
      <c r="C31" s="123" t="s">
        <v>166</v>
      </c>
      <c r="D31" s="19">
        <v>7819865</v>
      </c>
      <c r="E31" s="19">
        <v>19549939</v>
      </c>
      <c r="F31" s="19">
        <f>D31-E31</f>
        <v>-11730074</v>
      </c>
      <c r="G31" s="20">
        <f>F31/E31</f>
        <v>-0.6000056573066546</v>
      </c>
      <c r="H31" s="29"/>
    </row>
    <row r="32" spans="1:8" ht="19.5" customHeight="1">
      <c r="A32" s="19">
        <v>2692998</v>
      </c>
      <c r="B32" s="122">
        <v>5152</v>
      </c>
      <c r="C32" s="123" t="s">
        <v>162</v>
      </c>
      <c r="D32" s="19">
        <v>5962065</v>
      </c>
      <c r="E32" s="19">
        <v>2589413</v>
      </c>
      <c r="F32" s="19">
        <f>D32-E32</f>
        <v>3372652</v>
      </c>
      <c r="G32" s="20">
        <f>F32/E32</f>
        <v>1.302477434074827</v>
      </c>
      <c r="H32" s="29"/>
    </row>
    <row r="33" spans="1:8" ht="19.5" customHeight="1">
      <c r="A33" s="19">
        <v>3885</v>
      </c>
      <c r="B33" s="122">
        <v>5153</v>
      </c>
      <c r="C33" s="108" t="s">
        <v>167</v>
      </c>
      <c r="D33" s="19"/>
      <c r="E33" s="19"/>
      <c r="F33" s="19"/>
      <c r="G33" s="20"/>
      <c r="H33" s="29"/>
    </row>
    <row r="34" spans="1:8" ht="19.5" customHeight="1">
      <c r="A34" s="19">
        <v>539783</v>
      </c>
      <c r="B34" s="122">
        <v>5154</v>
      </c>
      <c r="C34" s="108" t="s">
        <v>176</v>
      </c>
      <c r="D34" s="19">
        <v>538070</v>
      </c>
      <c r="E34" s="19">
        <v>544192</v>
      </c>
      <c r="F34" s="19">
        <f>D34-E34</f>
        <v>-6122</v>
      </c>
      <c r="G34" s="20">
        <f>F34/E34</f>
        <v>-0.011249705986122545</v>
      </c>
      <c r="H34" s="29"/>
    </row>
    <row r="35" spans="1:8" ht="19.5" customHeight="1">
      <c r="A35" s="19">
        <f>SUM(A36:A38)</f>
        <v>60062457</v>
      </c>
      <c r="B35" s="122">
        <v>5160</v>
      </c>
      <c r="C35" s="108" t="s">
        <v>177</v>
      </c>
      <c r="D35" s="19">
        <f>SUM(D36:D39)</f>
        <v>56175000</v>
      </c>
      <c r="E35" s="19">
        <f>SUM(E36:E39)</f>
        <v>60806865</v>
      </c>
      <c r="F35" s="19">
        <f>D35-E35</f>
        <v>-4631865</v>
      </c>
      <c r="G35" s="20">
        <f>F35/E35</f>
        <v>-0.0761733893039873</v>
      </c>
      <c r="H35" s="29"/>
    </row>
    <row r="36" spans="1:8" ht="19.5" customHeight="1">
      <c r="A36" s="19">
        <v>38764778</v>
      </c>
      <c r="B36" s="122">
        <v>5161</v>
      </c>
      <c r="C36" s="108" t="s">
        <v>166</v>
      </c>
      <c r="D36" s="19">
        <v>33065000</v>
      </c>
      <c r="E36" s="19">
        <v>37471126</v>
      </c>
      <c r="F36" s="19">
        <f>D36-E36</f>
        <v>-4406126</v>
      </c>
      <c r="G36" s="20">
        <f>F36/E36</f>
        <v>-0.11758723236659609</v>
      </c>
      <c r="H36" s="29"/>
    </row>
    <row r="37" spans="1:8" ht="19.5" customHeight="1">
      <c r="A37" s="19">
        <v>21297679</v>
      </c>
      <c r="B37" s="122">
        <v>5162</v>
      </c>
      <c r="C37" s="108" t="s">
        <v>162</v>
      </c>
      <c r="D37" s="19">
        <v>23100000</v>
      </c>
      <c r="E37" s="19">
        <v>23330939</v>
      </c>
      <c r="F37" s="19">
        <f>D37-E37</f>
        <v>-230939</v>
      </c>
      <c r="G37" s="20">
        <f>F37/E37</f>
        <v>-0.00989840143167834</v>
      </c>
      <c r="H37" s="29"/>
    </row>
    <row r="38" spans="1:8" ht="19.5" customHeight="1">
      <c r="A38" s="19">
        <v>0</v>
      </c>
      <c r="B38" s="122">
        <v>5163</v>
      </c>
      <c r="C38" s="108" t="s">
        <v>178</v>
      </c>
      <c r="D38" s="19">
        <v>10000</v>
      </c>
      <c r="E38" s="19">
        <v>4800</v>
      </c>
      <c r="F38" s="19">
        <f>D38-E38</f>
        <v>5200</v>
      </c>
      <c r="G38" s="20">
        <f>F38/E38</f>
        <v>1.0833333333333333</v>
      </c>
      <c r="H38" s="29"/>
    </row>
    <row r="39" spans="1:8" ht="19.5" customHeight="1">
      <c r="A39" s="19"/>
      <c r="B39" s="122">
        <v>5165</v>
      </c>
      <c r="C39" s="108" t="s">
        <v>179</v>
      </c>
      <c r="D39" s="19"/>
      <c r="E39" s="19"/>
      <c r="F39" s="19"/>
      <c r="G39" s="20"/>
      <c r="H39" s="29"/>
    </row>
    <row r="40" spans="1:8" ht="19.5" customHeight="1">
      <c r="A40" s="19">
        <f>SUM(A41)</f>
        <v>29059224</v>
      </c>
      <c r="B40" s="122">
        <v>5180</v>
      </c>
      <c r="C40" s="108" t="s">
        <v>180</v>
      </c>
      <c r="D40" s="19">
        <f>SUM(D41)</f>
        <v>23888000</v>
      </c>
      <c r="E40" s="19">
        <f>SUM(E41)</f>
        <v>26516790</v>
      </c>
      <c r="F40" s="19">
        <f>D40-E40</f>
        <v>-2628790</v>
      </c>
      <c r="G40" s="20">
        <f>F40/E40</f>
        <v>-0.09913681105443005</v>
      </c>
      <c r="H40" s="29"/>
    </row>
    <row r="41" spans="1:8" ht="19.5" customHeight="1">
      <c r="A41" s="19">
        <v>29059224</v>
      </c>
      <c r="B41" s="122">
        <v>5181</v>
      </c>
      <c r="C41" s="108" t="s">
        <v>181</v>
      </c>
      <c r="D41" s="19">
        <v>23888000</v>
      </c>
      <c r="E41" s="19">
        <v>26516790</v>
      </c>
      <c r="F41" s="19">
        <f>D41-E41</f>
        <v>-2628790</v>
      </c>
      <c r="G41" s="20">
        <f>F41/E41</f>
        <v>-0.09913681105443005</v>
      </c>
      <c r="H41" s="29" t="s">
        <v>182</v>
      </c>
    </row>
    <row r="42" spans="1:8" ht="19.5" customHeight="1">
      <c r="A42" s="19">
        <f>SUM(A43:A44)</f>
        <v>12128003</v>
      </c>
      <c r="B42" s="122">
        <v>5190</v>
      </c>
      <c r="C42" s="108" t="s">
        <v>183</v>
      </c>
      <c r="D42" s="19">
        <f>SUM(D43:D44)</f>
        <v>8920000</v>
      </c>
      <c r="E42" s="19">
        <f>SUM(E43:E44)</f>
        <v>9147167</v>
      </c>
      <c r="F42" s="19">
        <f>D42-E42</f>
        <v>-227167</v>
      </c>
      <c r="G42" s="20">
        <f>F42/E42</f>
        <v>-0.02483468378788755</v>
      </c>
      <c r="H42" s="29"/>
    </row>
    <row r="43" spans="1:8" ht="19.5" customHeight="1">
      <c r="A43" s="19">
        <v>481876</v>
      </c>
      <c r="B43" s="122">
        <v>5191</v>
      </c>
      <c r="C43" s="108" t="s">
        <v>184</v>
      </c>
      <c r="D43" s="19">
        <v>600000</v>
      </c>
      <c r="E43" s="19">
        <v>720200</v>
      </c>
      <c r="F43" s="19">
        <f>D43-E43</f>
        <v>-120200</v>
      </c>
      <c r="G43" s="20">
        <f>F43/E43</f>
        <v>-0.16689808386559288</v>
      </c>
      <c r="H43" s="29"/>
    </row>
    <row r="44" spans="1:8" ht="19.5" customHeight="1">
      <c r="A44" s="19">
        <v>11646127</v>
      </c>
      <c r="B44" s="27">
        <v>5192</v>
      </c>
      <c r="C44" s="22" t="s">
        <v>185</v>
      </c>
      <c r="D44" s="19">
        <v>8320000</v>
      </c>
      <c r="E44" s="19">
        <v>8426967</v>
      </c>
      <c r="F44" s="19">
        <f>D44-E44</f>
        <v>-106967</v>
      </c>
      <c r="G44" s="20">
        <f>F44/E44</f>
        <v>-0.012693416267086368</v>
      </c>
      <c r="H44" s="29"/>
    </row>
    <row r="45" spans="1:8" ht="19.5" customHeight="1">
      <c r="A45" s="19"/>
      <c r="B45" s="29"/>
      <c r="C45" s="22"/>
      <c r="D45" s="19"/>
      <c r="E45" s="19"/>
      <c r="F45" s="19"/>
      <c r="G45" s="20"/>
      <c r="H45" s="29"/>
    </row>
    <row r="46" spans="1:8" ht="19.5" customHeight="1">
      <c r="A46" s="19"/>
      <c r="B46" s="29"/>
      <c r="C46" s="22"/>
      <c r="D46" s="19"/>
      <c r="E46" s="19"/>
      <c r="F46" s="19"/>
      <c r="G46" s="20"/>
      <c r="H46" s="29"/>
    </row>
    <row r="47" spans="1:8" ht="19.5" customHeight="1">
      <c r="A47" s="19"/>
      <c r="B47" s="29"/>
      <c r="C47" s="22"/>
      <c r="D47" s="19"/>
      <c r="E47" s="19"/>
      <c r="F47" s="19"/>
      <c r="G47" s="20"/>
      <c r="H47" s="29"/>
    </row>
    <row r="48" spans="1:8" ht="19.5" customHeight="1">
      <c r="A48" s="19">
        <f>A42+A40+A35+A24+A20+A15+A10+A7</f>
        <v>1682632797</v>
      </c>
      <c r="B48" s="158" t="s">
        <v>186</v>
      </c>
      <c r="C48" s="159"/>
      <c r="D48" s="19">
        <f>D42+D40+D35+D24+D20+D15+D10+D7</f>
        <v>1615861262</v>
      </c>
      <c r="E48" s="19">
        <f>E42+E40+E35+E24+E20+E15+E10+E7</f>
        <v>1799966549</v>
      </c>
      <c r="F48" s="19">
        <f>D48-E48</f>
        <v>-184105287</v>
      </c>
      <c r="G48" s="20">
        <f>F48/E48</f>
        <v>-0.10228261580876745</v>
      </c>
      <c r="H48" s="29"/>
    </row>
    <row r="49" ht="19.5" customHeight="1">
      <c r="E49" s="2" t="s">
        <v>32</v>
      </c>
    </row>
    <row r="50" ht="19.5" customHeight="1">
      <c r="E50" s="4" t="s">
        <v>159</v>
      </c>
    </row>
    <row r="51" spans="1:8" ht="16.5">
      <c r="A51" s="44" t="s">
        <v>160</v>
      </c>
      <c r="E51" s="4" t="s">
        <v>35</v>
      </c>
      <c r="H51" s="23" t="s">
        <v>36</v>
      </c>
    </row>
    <row r="52" spans="1:8" ht="16.5">
      <c r="A52" s="44" t="s">
        <v>187</v>
      </c>
      <c r="H52" s="23" t="s">
        <v>37</v>
      </c>
    </row>
    <row r="53" spans="1:8" ht="18" customHeight="1">
      <c r="A53" s="160" t="s">
        <v>84</v>
      </c>
      <c r="B53" s="150" t="s">
        <v>85</v>
      </c>
      <c r="C53" s="151"/>
      <c r="D53" s="160" t="s">
        <v>86</v>
      </c>
      <c r="E53" s="160" t="s">
        <v>87</v>
      </c>
      <c r="F53" s="139" t="s">
        <v>88</v>
      </c>
      <c r="G53" s="139"/>
      <c r="H53" s="138" t="s">
        <v>89</v>
      </c>
    </row>
    <row r="54" spans="1:8" ht="18" customHeight="1">
      <c r="A54" s="160"/>
      <c r="B54" s="7" t="s">
        <v>90</v>
      </c>
      <c r="C54" s="8" t="s">
        <v>91</v>
      </c>
      <c r="D54" s="160"/>
      <c r="E54" s="160"/>
      <c r="F54" s="24" t="s">
        <v>92</v>
      </c>
      <c r="G54" s="121" t="s">
        <v>93</v>
      </c>
      <c r="H54" s="138"/>
    </row>
    <row r="55" spans="1:8" ht="19.5" customHeight="1">
      <c r="A55" s="19">
        <v>890770552</v>
      </c>
      <c r="B55" s="122">
        <v>1310</v>
      </c>
      <c r="C55" s="123" t="s">
        <v>47</v>
      </c>
      <c r="D55" s="19">
        <v>2500000</v>
      </c>
      <c r="E55" s="19"/>
      <c r="F55" s="19"/>
      <c r="G55" s="20"/>
      <c r="H55" s="30" t="s">
        <v>188</v>
      </c>
    </row>
    <row r="56" spans="1:8" ht="19.5" customHeight="1">
      <c r="A56" s="19">
        <v>165762690</v>
      </c>
      <c r="B56" s="122">
        <v>1320</v>
      </c>
      <c r="C56" s="123" t="s">
        <v>48</v>
      </c>
      <c r="D56" s="19">
        <v>18000000</v>
      </c>
      <c r="E56" s="19"/>
      <c r="F56" s="19">
        <f aca="true" t="shared" si="2" ref="F56:F64">D56-E56</f>
        <v>18000000</v>
      </c>
      <c r="G56" s="20">
        <v>1</v>
      </c>
      <c r="H56" s="29"/>
    </row>
    <row r="57" spans="1:8" ht="19.5" customHeight="1">
      <c r="A57" s="19">
        <f>A58+A59</f>
        <v>2649225045</v>
      </c>
      <c r="B57" s="122">
        <v>1330</v>
      </c>
      <c r="C57" s="123" t="s">
        <v>49</v>
      </c>
      <c r="D57" s="19">
        <f>D58+D59</f>
        <v>170650000</v>
      </c>
      <c r="E57" s="19">
        <f>E58+E59</f>
        <v>5674000</v>
      </c>
      <c r="F57" s="19">
        <f t="shared" si="2"/>
        <v>164976000</v>
      </c>
      <c r="G57" s="149">
        <f aca="true" t="shared" si="3" ref="G57:G64">F57/E57</f>
        <v>29.075784279168136</v>
      </c>
      <c r="H57" s="29"/>
    </row>
    <row r="58" spans="1:8" ht="19.5" customHeight="1">
      <c r="A58" s="19">
        <v>2452108966</v>
      </c>
      <c r="B58" s="122">
        <v>1331</v>
      </c>
      <c r="C58" s="123" t="s">
        <v>189</v>
      </c>
      <c r="D58" s="19">
        <v>170650000</v>
      </c>
      <c r="E58" s="19">
        <v>5674000</v>
      </c>
      <c r="F58" s="19">
        <f t="shared" si="2"/>
        <v>164976000</v>
      </c>
      <c r="G58" s="149">
        <f t="shared" si="3"/>
        <v>29.075784279168136</v>
      </c>
      <c r="H58" s="29"/>
    </row>
    <row r="59" spans="1:8" ht="19.5" customHeight="1">
      <c r="A59" s="19">
        <v>197116079</v>
      </c>
      <c r="B59" s="122">
        <v>1332</v>
      </c>
      <c r="C59" s="108" t="s">
        <v>190</v>
      </c>
      <c r="D59" s="19"/>
      <c r="E59" s="19">
        <v>0</v>
      </c>
      <c r="F59" s="19">
        <f t="shared" si="2"/>
        <v>0</v>
      </c>
      <c r="G59" s="20"/>
      <c r="H59" s="29"/>
    </row>
    <row r="60" spans="1:8" ht="19.5" customHeight="1">
      <c r="A60" s="19">
        <f>A61+A62</f>
        <v>1135366134</v>
      </c>
      <c r="B60" s="122">
        <v>1334</v>
      </c>
      <c r="C60" s="108" t="s">
        <v>52</v>
      </c>
      <c r="D60" s="19">
        <f>D61+D62</f>
        <v>94023400</v>
      </c>
      <c r="E60" s="19">
        <f>E61+E62</f>
        <v>139647410</v>
      </c>
      <c r="F60" s="19">
        <f t="shared" si="2"/>
        <v>-45624010</v>
      </c>
      <c r="G60" s="20">
        <f t="shared" si="3"/>
        <v>-0.3267086013267271</v>
      </c>
      <c r="H60" s="29"/>
    </row>
    <row r="61" spans="1:8" ht="19.5" customHeight="1">
      <c r="A61" s="19">
        <f>187702370+50310773</f>
        <v>238013143</v>
      </c>
      <c r="B61" s="122">
        <v>1341</v>
      </c>
      <c r="C61" s="108" t="s">
        <v>191</v>
      </c>
      <c r="D61" s="19">
        <v>4017300</v>
      </c>
      <c r="E61" s="19">
        <v>10011791</v>
      </c>
      <c r="F61" s="19">
        <f t="shared" si="2"/>
        <v>-5994491</v>
      </c>
      <c r="G61" s="20">
        <f t="shared" si="3"/>
        <v>-0.5987431219848677</v>
      </c>
      <c r="H61" s="29"/>
    </row>
    <row r="62" spans="1:8" ht="19.5" customHeight="1">
      <c r="A62" s="19">
        <v>897352991</v>
      </c>
      <c r="B62" s="122">
        <v>1343</v>
      </c>
      <c r="C62" s="108" t="s">
        <v>192</v>
      </c>
      <c r="D62" s="19">
        <v>90006100</v>
      </c>
      <c r="E62" s="19">
        <v>129635619</v>
      </c>
      <c r="F62" s="19">
        <f t="shared" si="2"/>
        <v>-39629519</v>
      </c>
      <c r="G62" s="20">
        <f t="shared" si="3"/>
        <v>-0.3056993078422374</v>
      </c>
      <c r="H62" s="29"/>
    </row>
    <row r="63" spans="1:8" ht="19.5" customHeight="1">
      <c r="A63" s="19">
        <f>A64+A65</f>
        <v>337716647</v>
      </c>
      <c r="B63" s="122">
        <v>1350</v>
      </c>
      <c r="C63" s="108" t="s">
        <v>55</v>
      </c>
      <c r="D63" s="19">
        <f>D64+D65</f>
        <v>55000000</v>
      </c>
      <c r="E63" s="19">
        <f>E64+E65</f>
        <v>66198819</v>
      </c>
      <c r="F63" s="19">
        <f t="shared" si="2"/>
        <v>-11198819</v>
      </c>
      <c r="G63" s="20">
        <f t="shared" si="3"/>
        <v>-0.1691694681139251</v>
      </c>
      <c r="H63" s="29"/>
    </row>
    <row r="64" spans="1:8" ht="19.5" customHeight="1">
      <c r="A64" s="19">
        <v>337258397</v>
      </c>
      <c r="B64" s="122">
        <v>1351</v>
      </c>
      <c r="C64" s="108" t="s">
        <v>193</v>
      </c>
      <c r="D64" s="19">
        <v>55000000</v>
      </c>
      <c r="E64" s="19">
        <v>66198819</v>
      </c>
      <c r="F64" s="19">
        <f t="shared" si="2"/>
        <v>-11198819</v>
      </c>
      <c r="G64" s="20">
        <f t="shared" si="3"/>
        <v>-0.1691694681139251</v>
      </c>
      <c r="H64" s="29"/>
    </row>
    <row r="65" spans="1:8" ht="19.5" customHeight="1">
      <c r="A65" s="19">
        <v>458250</v>
      </c>
      <c r="B65" s="122">
        <v>1352</v>
      </c>
      <c r="C65" s="108" t="s">
        <v>194</v>
      </c>
      <c r="D65" s="19"/>
      <c r="E65" s="19"/>
      <c r="F65" s="19"/>
      <c r="G65" s="20"/>
      <c r="H65" s="29"/>
    </row>
    <row r="66" spans="1:8" ht="19.5" customHeight="1">
      <c r="A66" s="19">
        <f>A67+A68+A69+A70</f>
        <v>311001584</v>
      </c>
      <c r="B66" s="122">
        <v>1360</v>
      </c>
      <c r="C66" s="108" t="s">
        <v>58</v>
      </c>
      <c r="D66" s="19">
        <f>D67+D68+D69+D70</f>
        <v>5576570</v>
      </c>
      <c r="E66" s="19">
        <f>E67+E68+E69+E70</f>
        <v>28542356</v>
      </c>
      <c r="F66" s="19">
        <f>D66-E66</f>
        <v>-22965786</v>
      </c>
      <c r="G66" s="20">
        <f>F66/E66</f>
        <v>-0.804621244300926</v>
      </c>
      <c r="H66" s="29"/>
    </row>
    <row r="67" spans="1:8" ht="19.5" customHeight="1">
      <c r="A67" s="19">
        <v>38129842</v>
      </c>
      <c r="B67" s="122">
        <v>1361</v>
      </c>
      <c r="C67" s="108" t="s">
        <v>195</v>
      </c>
      <c r="D67" s="19"/>
      <c r="E67" s="19">
        <v>4342230</v>
      </c>
      <c r="F67" s="19">
        <f>D67-E67</f>
        <v>-4342230</v>
      </c>
      <c r="G67" s="20">
        <f>F67/E67</f>
        <v>-1</v>
      </c>
      <c r="H67" s="29"/>
    </row>
    <row r="68" spans="1:8" ht="19.5" customHeight="1">
      <c r="A68" s="19">
        <v>58167577</v>
      </c>
      <c r="B68" s="122">
        <v>1362</v>
      </c>
      <c r="C68" s="108" t="s">
        <v>196</v>
      </c>
      <c r="D68" s="19">
        <v>628000</v>
      </c>
      <c r="E68" s="19">
        <v>3251724</v>
      </c>
      <c r="F68" s="19">
        <f>D68-E68</f>
        <v>-2623724</v>
      </c>
      <c r="G68" s="20">
        <f>F68/E68</f>
        <v>-0.8068716779160839</v>
      </c>
      <c r="H68" s="29"/>
    </row>
    <row r="69" spans="1:8" ht="19.5" customHeight="1">
      <c r="A69" s="19">
        <v>208081786</v>
      </c>
      <c r="B69" s="122">
        <v>1363</v>
      </c>
      <c r="C69" s="108" t="s">
        <v>197</v>
      </c>
      <c r="D69" s="19">
        <v>4948570</v>
      </c>
      <c r="E69" s="19">
        <v>20948402</v>
      </c>
      <c r="F69" s="19">
        <f>D69-E69</f>
        <v>-15999832</v>
      </c>
      <c r="G69" s="20">
        <f>F69/E69</f>
        <v>-0.7637733894929074</v>
      </c>
      <c r="H69" s="29"/>
    </row>
    <row r="70" spans="1:8" ht="19.5" customHeight="1">
      <c r="A70" s="19">
        <v>6622379</v>
      </c>
      <c r="B70" s="122">
        <v>1364</v>
      </c>
      <c r="C70" s="108" t="s">
        <v>198</v>
      </c>
      <c r="D70" s="19"/>
      <c r="E70" s="19">
        <v>0</v>
      </c>
      <c r="F70" s="19">
        <f>D70-E70</f>
        <v>0</v>
      </c>
      <c r="G70" s="20"/>
      <c r="H70" s="29"/>
    </row>
    <row r="73" ht="16.5">
      <c r="E73" s="2" t="s">
        <v>32</v>
      </c>
    </row>
    <row r="74" ht="16.5">
      <c r="E74" s="4" t="s">
        <v>159</v>
      </c>
    </row>
    <row r="75" spans="1:8" ht="16.5">
      <c r="A75" s="44" t="s">
        <v>160</v>
      </c>
      <c r="E75" s="4" t="s">
        <v>35</v>
      </c>
      <c r="H75" s="23" t="s">
        <v>63</v>
      </c>
    </row>
    <row r="76" spans="1:8" ht="16.5">
      <c r="A76" s="44" t="s">
        <v>187</v>
      </c>
      <c r="H76" s="23" t="s">
        <v>37</v>
      </c>
    </row>
    <row r="77" spans="1:8" ht="16.5">
      <c r="A77" s="160" t="s">
        <v>84</v>
      </c>
      <c r="B77" s="150" t="s">
        <v>85</v>
      </c>
      <c r="C77" s="151"/>
      <c r="D77" s="160" t="s">
        <v>86</v>
      </c>
      <c r="E77" s="160" t="s">
        <v>87</v>
      </c>
      <c r="F77" s="139" t="s">
        <v>88</v>
      </c>
      <c r="G77" s="139"/>
      <c r="H77" s="138" t="s">
        <v>89</v>
      </c>
    </row>
    <row r="78" spans="1:8" ht="16.5">
      <c r="A78" s="160"/>
      <c r="B78" s="7" t="s">
        <v>90</v>
      </c>
      <c r="C78" s="8" t="s">
        <v>91</v>
      </c>
      <c r="D78" s="160"/>
      <c r="E78" s="160"/>
      <c r="F78" s="24" t="s">
        <v>92</v>
      </c>
      <c r="G78" s="121" t="s">
        <v>93</v>
      </c>
      <c r="H78" s="138"/>
    </row>
    <row r="79" spans="1:8" ht="21.75" customHeight="1">
      <c r="A79" s="19">
        <f>A80+A81+A82+A83</f>
        <v>261378703</v>
      </c>
      <c r="B79" s="122">
        <v>1370</v>
      </c>
      <c r="C79" s="123" t="s">
        <v>64</v>
      </c>
      <c r="D79" s="19">
        <f>D80+D81+D82+D83</f>
        <v>23000000</v>
      </c>
      <c r="E79" s="19">
        <f>E80+E81+E82+E83</f>
        <v>579010271</v>
      </c>
      <c r="F79" s="19">
        <f>D79-E79</f>
        <v>-556010271</v>
      </c>
      <c r="G79" s="20">
        <f>F79/E79</f>
        <v>-0.9602770431683758</v>
      </c>
      <c r="H79" s="29"/>
    </row>
    <row r="80" spans="1:8" ht="21.75" customHeight="1">
      <c r="A80" s="19">
        <v>123552370</v>
      </c>
      <c r="B80" s="122">
        <v>1371</v>
      </c>
      <c r="C80" s="127" t="s">
        <v>199</v>
      </c>
      <c r="D80" s="19"/>
      <c r="E80" s="19"/>
      <c r="F80" s="19"/>
      <c r="G80" s="20"/>
      <c r="H80" s="29"/>
    </row>
    <row r="81" spans="1:8" ht="21.75" customHeight="1">
      <c r="A81" s="19">
        <v>1406877</v>
      </c>
      <c r="B81" s="122">
        <v>1372</v>
      </c>
      <c r="C81" s="96" t="s">
        <v>200</v>
      </c>
      <c r="D81" s="19"/>
      <c r="E81" s="19"/>
      <c r="F81" s="19"/>
      <c r="G81" s="20"/>
      <c r="H81" s="29"/>
    </row>
    <row r="82" spans="1:8" ht="21.75" customHeight="1">
      <c r="A82" s="19">
        <v>136419456</v>
      </c>
      <c r="B82" s="122">
        <v>1373</v>
      </c>
      <c r="C82" s="108" t="s">
        <v>201</v>
      </c>
      <c r="D82" s="19">
        <v>23000000</v>
      </c>
      <c r="E82" s="19">
        <v>579010271</v>
      </c>
      <c r="F82" s="19">
        <f>D82-E82</f>
        <v>-556010271</v>
      </c>
      <c r="G82" s="20">
        <f>F82/E82</f>
        <v>-0.9602770431683758</v>
      </c>
      <c r="H82" s="29"/>
    </row>
    <row r="83" spans="1:8" ht="21.75" customHeight="1">
      <c r="A83" s="19"/>
      <c r="B83" s="122">
        <v>1374</v>
      </c>
      <c r="C83" s="96" t="s">
        <v>202</v>
      </c>
      <c r="D83" s="19"/>
      <c r="E83" s="19"/>
      <c r="F83" s="19"/>
      <c r="G83" s="20"/>
      <c r="H83" s="29"/>
    </row>
    <row r="84" spans="1:8" ht="21.75" customHeight="1">
      <c r="A84" s="19"/>
      <c r="B84" s="122"/>
      <c r="C84" s="108"/>
      <c r="D84" s="19"/>
      <c r="E84" s="19"/>
      <c r="F84" s="19"/>
      <c r="G84" s="20"/>
      <c r="H84" s="29"/>
    </row>
    <row r="85" spans="1:8" ht="21.75" customHeight="1">
      <c r="A85" s="19"/>
      <c r="B85" s="122"/>
      <c r="C85" s="108"/>
      <c r="D85" s="19"/>
      <c r="E85" s="19"/>
      <c r="F85" s="19"/>
      <c r="G85" s="20"/>
      <c r="H85" s="29"/>
    </row>
    <row r="86" spans="1:8" ht="21.75" customHeight="1">
      <c r="A86" s="19"/>
      <c r="B86" s="122"/>
      <c r="C86" s="108"/>
      <c r="D86" s="19"/>
      <c r="E86" s="19"/>
      <c r="F86" s="19"/>
      <c r="G86" s="20"/>
      <c r="H86" s="29"/>
    </row>
    <row r="87" spans="1:8" ht="21.75" customHeight="1">
      <c r="A87" s="19"/>
      <c r="B87" s="122"/>
      <c r="C87" s="108"/>
      <c r="D87" s="19"/>
      <c r="E87" s="19"/>
      <c r="F87" s="19"/>
      <c r="G87" s="20"/>
      <c r="H87" s="29"/>
    </row>
    <row r="88" spans="1:8" ht="21.75" customHeight="1">
      <c r="A88" s="19"/>
      <c r="B88" s="122"/>
      <c r="C88" s="108"/>
      <c r="D88" s="19"/>
      <c r="E88" s="19"/>
      <c r="F88" s="19"/>
      <c r="G88" s="20"/>
      <c r="H88" s="29"/>
    </row>
    <row r="89" spans="1:8" ht="21.75" customHeight="1">
      <c r="A89" s="19"/>
      <c r="B89" s="122"/>
      <c r="C89" s="108"/>
      <c r="D89" s="19"/>
      <c r="E89" s="19"/>
      <c r="F89" s="19"/>
      <c r="G89" s="20"/>
      <c r="H89" s="29"/>
    </row>
    <row r="90" spans="1:8" ht="21.75" customHeight="1">
      <c r="A90" s="19"/>
      <c r="B90" s="122"/>
      <c r="C90" s="108"/>
      <c r="D90" s="19"/>
      <c r="E90" s="19"/>
      <c r="F90" s="19"/>
      <c r="G90" s="20"/>
      <c r="H90" s="29"/>
    </row>
    <row r="91" spans="1:8" ht="21.75" customHeight="1">
      <c r="A91" s="19"/>
      <c r="B91" s="122"/>
      <c r="C91" s="108"/>
      <c r="D91" s="19"/>
      <c r="E91" s="19"/>
      <c r="F91" s="19"/>
      <c r="G91" s="20"/>
      <c r="H91" s="29"/>
    </row>
    <row r="92" spans="1:8" ht="21.75" customHeight="1">
      <c r="A92" s="19"/>
      <c r="B92" s="122"/>
      <c r="C92" s="108"/>
      <c r="D92" s="19"/>
      <c r="E92" s="19"/>
      <c r="F92" s="19"/>
      <c r="G92" s="20"/>
      <c r="H92" s="29"/>
    </row>
    <row r="93" spans="1:8" ht="21.75" customHeight="1">
      <c r="A93" s="19">
        <f>A84+A79+A66+A63+A60+A57+A56+A55</f>
        <v>5751221355</v>
      </c>
      <c r="B93" s="185" t="s">
        <v>203</v>
      </c>
      <c r="C93" s="143"/>
      <c r="D93" s="19">
        <f>D84+D79+D66+D63+D60+D57+D56+D55</f>
        <v>368749970</v>
      </c>
      <c r="E93" s="19">
        <f>E84+E79+E66+E63+E60+E57+E56+E55</f>
        <v>819072856</v>
      </c>
      <c r="F93" s="19">
        <f>D93-E93</f>
        <v>-450322886</v>
      </c>
      <c r="G93" s="20">
        <f>F93/E93</f>
        <v>-0.5497958853125515</v>
      </c>
      <c r="H93" s="29"/>
    </row>
  </sheetData>
  <mergeCells count="26">
    <mergeCell ref="B93:C93"/>
    <mergeCell ref="E53:E54"/>
    <mergeCell ref="F53:G53"/>
    <mergeCell ref="H53:H54"/>
    <mergeCell ref="F77:G77"/>
    <mergeCell ref="H77:H78"/>
    <mergeCell ref="A77:A78"/>
    <mergeCell ref="B77:C77"/>
    <mergeCell ref="D77:D78"/>
    <mergeCell ref="E77:E78"/>
    <mergeCell ref="B48:C48"/>
    <mergeCell ref="A53:A54"/>
    <mergeCell ref="B53:C53"/>
    <mergeCell ref="D53:D54"/>
    <mergeCell ref="F29:G29"/>
    <mergeCell ref="H29:H30"/>
    <mergeCell ref="A5:A6"/>
    <mergeCell ref="B5:C5"/>
    <mergeCell ref="A29:A30"/>
    <mergeCell ref="B29:C29"/>
    <mergeCell ref="D29:D30"/>
    <mergeCell ref="E29:E30"/>
    <mergeCell ref="D5:D6"/>
    <mergeCell ref="E5:E6"/>
    <mergeCell ref="F5:G5"/>
    <mergeCell ref="H5:H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2007-07-15T23:37:04Z</cp:lastPrinted>
  <dcterms:created xsi:type="dcterms:W3CDTF">2005-09-22T06:37:49Z</dcterms:created>
  <dcterms:modified xsi:type="dcterms:W3CDTF">2007-07-15T23:43:44Z</dcterms:modified>
  <cp:category/>
  <cp:version/>
  <cp:contentType/>
  <cp:contentStatus/>
</cp:coreProperties>
</file>