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45" windowHeight="8535" activeTab="4"/>
  </bookViews>
  <sheets>
    <sheet name="302" sheetId="1" r:id="rId1"/>
    <sheet name="303" sheetId="2" r:id="rId2"/>
    <sheet name="305" sheetId="3" r:id="rId3"/>
    <sheet name="306" sheetId="4" r:id="rId4"/>
    <sheet name="307" sheetId="5" r:id="rId5"/>
  </sheets>
  <definedNames/>
  <calcPr fullCalcOnLoad="1"/>
</workbook>
</file>

<file path=xl/sharedStrings.xml><?xml version="1.0" encoding="utf-8"?>
<sst xmlns="http://schemas.openxmlformats.org/spreadsheetml/2006/main" count="393" uniqueCount="323">
  <si>
    <t>銘傳大學</t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</si>
  <si>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支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餘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絀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預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計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表</t>
    </r>
  </si>
  <si>
    <t>編號:302</t>
  </si>
  <si>
    <t>全1頁第1頁</t>
  </si>
  <si>
    <t>單位:元</t>
  </si>
  <si>
    <t>前年度決算數</t>
  </si>
  <si>
    <t>科目</t>
  </si>
  <si>
    <t>本年度預算數</t>
  </si>
  <si>
    <t>上年度估計決算數</t>
  </si>
  <si>
    <t>本年度預算與上年度估計決算比較</t>
  </si>
  <si>
    <t>差異</t>
  </si>
  <si>
    <t>％</t>
  </si>
  <si>
    <t>各項收入</t>
  </si>
  <si>
    <t xml:space="preserve">    學雜費收入</t>
  </si>
  <si>
    <t xml:space="preserve">    推廣教育收入</t>
  </si>
  <si>
    <r>
      <t xml:space="preserve">        </t>
    </r>
    <r>
      <rPr>
        <sz val="12"/>
        <rFont val="標楷體"/>
        <family val="4"/>
      </rPr>
      <t>建教合作收入</t>
    </r>
  </si>
  <si>
    <t xml:space="preserve">    補助及捐贈收入</t>
  </si>
  <si>
    <t xml:space="preserve">    財務收入</t>
  </si>
  <si>
    <t xml:space="preserve">    其他收入</t>
  </si>
  <si>
    <t xml:space="preserve">    合        計 </t>
  </si>
  <si>
    <t>各項支出</t>
  </si>
  <si>
    <t xml:space="preserve">    董事會支出</t>
  </si>
  <si>
    <t xml:space="preserve">    行政管理支出</t>
  </si>
  <si>
    <t xml:space="preserve">    教學研究及訓輔支出</t>
  </si>
  <si>
    <t xml:space="preserve">    獎助學金支出</t>
  </si>
  <si>
    <t xml:space="preserve">    建教合作支出</t>
  </si>
  <si>
    <t xml:space="preserve">    財務支出</t>
  </si>
  <si>
    <t xml:space="preserve">    其他支出</t>
  </si>
  <si>
    <t xml:space="preserve">    合        計</t>
  </si>
  <si>
    <t>本年度純餘(絀)</t>
  </si>
  <si>
    <t>銘傳大學</t>
  </si>
  <si>
    <t>全2頁第1頁</t>
  </si>
  <si>
    <t>單位:元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</si>
  <si>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</si>
  <si>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</si>
  <si>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</si>
  <si>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</si>
  <si>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本年度預算與上年度估計決算比較</t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</si>
  <si>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</si>
  <si>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</si>
  <si>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</si>
  <si>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</si>
  <si>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</si>
  <si>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支出預算明細表</t>
  </si>
  <si>
    <t>編號:307</t>
  </si>
  <si>
    <t>中華民國97學年度</t>
  </si>
  <si>
    <t xml:space="preserve">    推廣教育支出</t>
  </si>
  <si>
    <t>＊備註：本年度學雜費奉台高四字第0970139453A號函核定調整標準編列。</t>
  </si>
  <si>
    <t>預計固定資產及無形資產變動表</t>
  </si>
  <si>
    <t>編號:303</t>
  </si>
  <si>
    <t xml:space="preserve">                      中華民國97學年度</t>
  </si>
  <si>
    <t>全2頁第1頁</t>
  </si>
  <si>
    <t>會      計     科      目</t>
  </si>
  <si>
    <t>估計本年初結存金額</t>
  </si>
  <si>
    <t>本年度預計增加金額</t>
  </si>
  <si>
    <t>本年度預計減少金額</t>
  </si>
  <si>
    <t>截至本年底止</t>
  </si>
  <si>
    <t>說        明</t>
  </si>
  <si>
    <r>
      <t>編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</si>
  <si>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   </t>
    </r>
    <r>
      <rPr>
        <sz val="12"/>
        <rFont val="標楷體"/>
        <family val="4"/>
      </rPr>
      <t>稱</t>
    </r>
  </si>
  <si>
    <t>預計結存金額</t>
  </si>
  <si>
    <t>固定資產</t>
  </si>
  <si>
    <t xml:space="preserve">  土地</t>
  </si>
  <si>
    <t xml:space="preserve">  土地改良物</t>
  </si>
  <si>
    <t xml:space="preserve">  房屋及建築</t>
  </si>
  <si>
    <t>由未完工程轉入212,000,000;本年度尾款18,000,000</t>
  </si>
  <si>
    <t xml:space="preserve">  機械儀器及設備</t>
  </si>
  <si>
    <t xml:space="preserve">  圖書及博物</t>
  </si>
  <si>
    <t>中、西文圖書,資料庫</t>
  </si>
  <si>
    <t xml:space="preserve">  其他設備</t>
  </si>
  <si>
    <t xml:space="preserve">  預付土地、工程及設備款</t>
  </si>
  <si>
    <t>預付土地(台高四字0960013255號函)         減少金額系轉入房屋建築</t>
  </si>
  <si>
    <t xml:space="preserve">  租賃權益改良物</t>
  </si>
  <si>
    <t>累計折舊</t>
  </si>
  <si>
    <t xml:space="preserve">  累計折舊-土地改良</t>
  </si>
  <si>
    <t xml:space="preserve">  累計折舊-房屋建築</t>
  </si>
  <si>
    <t xml:space="preserve">  累計折舊-機械儀器</t>
  </si>
  <si>
    <t xml:space="preserve">  累計折舊-其他設備</t>
  </si>
  <si>
    <t xml:space="preserve">   累計折舊-租賃權益改良物</t>
  </si>
  <si>
    <t>固定資產淨額</t>
  </si>
  <si>
    <t>全2頁第2頁</t>
  </si>
  <si>
    <t>無形資產</t>
  </si>
  <si>
    <t xml:space="preserve">  電腦軟體</t>
  </si>
  <si>
    <t>累計攤銷</t>
  </si>
  <si>
    <t xml:space="preserve">   累計攤銷-電腦軟體</t>
  </si>
  <si>
    <t>無形資產淨額</t>
  </si>
  <si>
    <t>固定資產及無形資產合計</t>
  </si>
  <si>
    <t>借入款預計表</t>
  </si>
  <si>
    <t>編號:305</t>
  </si>
  <si>
    <t>全1頁</t>
  </si>
  <si>
    <t>借款用途</t>
  </si>
  <si>
    <t>預計借款期間</t>
  </si>
  <si>
    <t>期初估計決算金額</t>
  </si>
  <si>
    <t>本期預計借入金額</t>
  </si>
  <si>
    <t>本期預計償還金額</t>
  </si>
  <si>
    <t>期末預計金額</t>
  </si>
  <si>
    <t>備        註</t>
  </si>
  <si>
    <t>興建士林、桃園學生宿舍及教學大樓</t>
  </si>
  <si>
    <t>20年</t>
  </si>
  <si>
    <t>教部台高（四）0970091409</t>
  </si>
  <si>
    <t>核准除教部補助利息貸款外可延緩償還本金2年</t>
  </si>
  <si>
    <t>貸款金額</t>
  </si>
  <si>
    <t>撥款日期</t>
  </si>
  <si>
    <t>97.7.31止已還款</t>
  </si>
  <si>
    <t>97.7.31尚未還款金額</t>
  </si>
  <si>
    <t>預估還款金額</t>
  </si>
  <si>
    <t>教育部核准文號</t>
  </si>
  <si>
    <t>台北學生宿宿</t>
  </si>
  <si>
    <t>82.10.20</t>
  </si>
  <si>
    <t>82.2.3(82)高05422-5100萬</t>
  </si>
  <si>
    <t>82.3.8(82)高12498-8900萬</t>
  </si>
  <si>
    <t>設計大樓及一舍</t>
  </si>
  <si>
    <t>83.01.24</t>
  </si>
  <si>
    <t>82.8.28(82)高048582</t>
  </si>
  <si>
    <t>一舍</t>
  </si>
  <si>
    <t>83.10.17</t>
  </si>
  <si>
    <t>83.4.29(83)高021624</t>
  </si>
  <si>
    <t>設計大樓</t>
  </si>
  <si>
    <t>84.10.19</t>
  </si>
  <si>
    <t>綜合大樓</t>
  </si>
  <si>
    <t>85.06.19</t>
  </si>
  <si>
    <t>85.1.31(85)高一85500408</t>
  </si>
  <si>
    <t>二舍</t>
  </si>
  <si>
    <t>85.10.22</t>
  </si>
  <si>
    <t>85.1.19(85)高85003126</t>
  </si>
  <si>
    <t>圖書館體育館</t>
  </si>
  <si>
    <t>86.10.08</t>
  </si>
  <si>
    <t>86.5.6(86)高三86037782</t>
  </si>
  <si>
    <t>資管大樓</t>
  </si>
  <si>
    <t>88.04.21</t>
  </si>
  <si>
    <t>88.5.1(88)高三88044549</t>
  </si>
  <si>
    <t>三舍</t>
  </si>
  <si>
    <t>89.10.21</t>
  </si>
  <si>
    <t>89.11.15(89)高四89143408</t>
  </si>
  <si>
    <t>小計</t>
  </si>
  <si>
    <t>總     計</t>
  </si>
  <si>
    <t>註：教部補助貸款利息共四筆</t>
  </si>
  <si>
    <t>銘傳大學</t>
  </si>
  <si>
    <t>收入預算明細表</t>
  </si>
  <si>
    <t>編號:306</t>
  </si>
  <si>
    <t>中華民國97學年度</t>
  </si>
  <si>
    <t>全3頁第1頁</t>
  </si>
  <si>
    <t>單位:元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</si>
  <si>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</si>
  <si>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</si>
  <si>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</si>
  <si>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</si>
  <si>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</si>
  <si>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</si>
  <si>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學什費收入</t>
  </si>
  <si>
    <t xml:space="preserve">  學費收入</t>
  </si>
  <si>
    <r>
      <t>39,801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4850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</si>
  <si>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  大學日學費</t>
  </si>
  <si>
    <r>
      <t>37,864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6300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</si>
  <si>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37,671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3050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</si>
  <si>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1,480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</si>
  <si>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大學夜學分學雜費 </t>
  </si>
  <si>
    <r>
      <t>1,378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490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</si>
  <si>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1,368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190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</si>
  <si>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39,801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260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</si>
  <si>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  研究所學費</t>
  </si>
  <si>
    <r>
      <t>37,864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322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</si>
  <si>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37,671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</si>
  <si>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     </t>
    </r>
    <r>
      <rPr>
        <sz val="12"/>
        <rFont val="標楷體"/>
        <family val="4"/>
      </rPr>
      <t>學分費</t>
    </r>
  </si>
  <si>
    <r>
      <t>7,130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105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</si>
  <si>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</si>
  <si>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6,605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119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</si>
  <si>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5,504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</si>
  <si>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金門</t>
    </r>
  </si>
  <si>
    <r>
      <t>5,504</t>
    </r>
    <r>
      <rPr>
        <sz val="12"/>
        <rFont val="新細明體"/>
        <family val="1"/>
      </rPr>
      <t>╳45╳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</si>
  <si>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16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</si>
  <si>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 </t>
    </r>
    <r>
      <rPr>
        <sz val="12"/>
        <rFont val="標楷體"/>
        <family val="4"/>
      </rPr>
      <t>學分費</t>
    </r>
    <r>
      <rPr>
        <sz val="12"/>
        <rFont val="Times New Roman"/>
        <family val="1"/>
      </rPr>
      <t>-</t>
    </r>
    <r>
      <rPr>
        <sz val="12"/>
        <rFont val="標楷體"/>
        <family val="4"/>
      </rPr>
      <t>連江</t>
    </r>
  </si>
  <si>
    <r>
      <t>5,504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</si>
  <si>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6,080</t>
    </r>
    <r>
      <rPr>
        <sz val="12"/>
        <rFont val="新細明體"/>
        <family val="1"/>
      </rPr>
      <t>╳1</t>
    </r>
    <r>
      <rPr>
        <sz val="12"/>
        <rFont val="Times New Roman"/>
        <family val="1"/>
      </rPr>
      <t>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9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</si>
  <si>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 xml:space="preserve">            </t>
    </r>
    <r>
      <rPr>
        <sz val="10"/>
        <rFont val="標楷體"/>
        <family val="4"/>
      </rPr>
      <t>學分費</t>
    </r>
    <r>
      <rPr>
        <sz val="10"/>
        <rFont val="Times New Roman"/>
        <family val="1"/>
      </rPr>
      <t>-</t>
    </r>
    <r>
      <rPr>
        <sz val="10"/>
        <rFont val="標楷體"/>
        <family val="4"/>
      </rPr>
      <t>延修暑修</t>
    </r>
  </si>
  <si>
    <t xml:space="preserve">  雜費收入</t>
  </si>
  <si>
    <t>銘傳大學</t>
  </si>
  <si>
    <t>收入預算明細表</t>
  </si>
  <si>
    <t>編號:306</t>
  </si>
  <si>
    <t>中華民國97學年度</t>
  </si>
  <si>
    <t>全3頁第2頁</t>
  </si>
  <si>
    <t>單位:元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</si>
  <si>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</si>
  <si>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</si>
  <si>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</si>
  <si>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</si>
  <si>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大學日雜費</t>
  </si>
  <si>
    <r>
      <t>13,582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4850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</si>
  <si>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8,337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6300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</si>
  <si>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7,617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3050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</si>
  <si>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13,582</t>
    </r>
    <r>
      <rPr>
        <sz val="12"/>
        <rFont val="新細明體"/>
        <family val="1"/>
      </rPr>
      <t>╳26</t>
    </r>
    <r>
      <rPr>
        <sz val="12"/>
        <rFont val="Times New Roman"/>
        <family val="1"/>
      </rPr>
      <t>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</si>
  <si>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  研究所雜費</t>
  </si>
  <si>
    <r>
      <t>8,337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322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</si>
  <si>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r>
      <t>7,617</t>
    </r>
    <r>
      <rPr>
        <sz val="12"/>
        <rFont val="新細明體"/>
        <family val="1"/>
      </rPr>
      <t>╳180╳</t>
    </r>
    <r>
      <rPr>
        <sz val="12"/>
        <rFont val="Times New Roman"/>
        <family val="1"/>
      </rPr>
      <t>2</t>
    </r>
  </si>
  <si>
    <t>職專研雜費</t>
  </si>
  <si>
    <r>
      <t>624</t>
    </r>
    <r>
      <rPr>
        <sz val="12"/>
        <rFont val="新細明體"/>
        <family val="1"/>
      </rPr>
      <t>╳6,170╳</t>
    </r>
    <r>
      <rPr>
        <sz val="12"/>
        <rFont val="Times New Roman"/>
        <family val="1"/>
      </rPr>
      <t>2</t>
    </r>
  </si>
  <si>
    <t xml:space="preserve">   職專研雜費-金門</t>
  </si>
  <si>
    <r>
      <t>61</t>
    </r>
    <r>
      <rPr>
        <sz val="12"/>
        <rFont val="新細明體"/>
        <family val="1"/>
      </rPr>
      <t>╳6,170╳</t>
    </r>
    <r>
      <rPr>
        <sz val="12"/>
        <rFont val="Times New Roman"/>
        <family val="1"/>
      </rPr>
      <t>2</t>
    </r>
  </si>
  <si>
    <t xml:space="preserve">  電腦實驗費收入</t>
  </si>
  <si>
    <t xml:space="preserve">    電腦實習費</t>
  </si>
  <si>
    <r>
      <t>12,310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1200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</si>
  <si>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語言實習費</t>
  </si>
  <si>
    <t xml:space="preserve">    語言實習費</t>
  </si>
  <si>
    <r>
      <t>14,400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750</t>
    </r>
    <r>
      <rPr>
        <sz val="12"/>
        <rFont val="新細明體"/>
        <family val="1"/>
      </rPr>
      <t>╳</t>
    </r>
    <r>
      <rPr>
        <sz val="12"/>
        <rFont val="Times New Roman"/>
        <family val="1"/>
      </rPr>
      <t>2</t>
    </r>
  </si>
  <si>
    <t xml:space="preserve">  教程實習費</t>
  </si>
  <si>
    <t xml:space="preserve">    教程實習輔導費</t>
  </si>
  <si>
    <r>
      <t>1,368</t>
    </r>
    <r>
      <rPr>
        <sz val="12"/>
        <rFont val="新細明體"/>
        <family val="1"/>
      </rPr>
      <t>╳66╳4</t>
    </r>
  </si>
  <si>
    <t>推廣教育收入</t>
  </si>
  <si>
    <t xml:space="preserve">  推廣學費</t>
  </si>
  <si>
    <t xml:space="preserve">  推廣其他收入</t>
  </si>
  <si>
    <t>建教合作收入</t>
  </si>
  <si>
    <t xml:space="preserve">  建教合作收入</t>
  </si>
  <si>
    <t>補助及捐贈收入</t>
  </si>
  <si>
    <t xml:space="preserve">  補助收入</t>
  </si>
  <si>
    <t>收入預算明細表</t>
  </si>
  <si>
    <t>編號:306</t>
  </si>
  <si>
    <t>全3頁第3頁</t>
  </si>
  <si>
    <t xml:space="preserve">  捐贈收入</t>
  </si>
  <si>
    <t>財務收入</t>
  </si>
  <si>
    <t xml:space="preserve">  利息收入</t>
  </si>
  <si>
    <t xml:space="preserve">  基金收益</t>
  </si>
  <si>
    <t>其他收入</t>
  </si>
  <si>
    <t xml:space="preserve">  退休撫恤基金收入</t>
  </si>
  <si>
    <t xml:space="preserve">  試務費收入</t>
  </si>
  <si>
    <r>
      <t>6,000</t>
    </r>
    <r>
      <rPr>
        <sz val="11"/>
        <rFont val="新細明體"/>
        <family val="1"/>
      </rPr>
      <t>╳1,300</t>
    </r>
  </si>
  <si>
    <t xml:space="preserve">  住宿費收入</t>
  </si>
  <si>
    <t>9600╳850╳2</t>
  </si>
  <si>
    <t>11,000╳820╳2</t>
  </si>
  <si>
    <t>18,000╳100╳2</t>
  </si>
  <si>
    <t>12,500╳160╳2</t>
  </si>
  <si>
    <t xml:space="preserve">  雜項收入</t>
  </si>
  <si>
    <t>合計</t>
  </si>
  <si>
    <t>中華民國97學年度</t>
  </si>
  <si>
    <t>董事會支出</t>
  </si>
  <si>
    <t xml:space="preserve">  人事費</t>
  </si>
  <si>
    <t xml:space="preserve">  業務費</t>
  </si>
  <si>
    <t xml:space="preserve">  退休撫恤費</t>
  </si>
  <si>
    <t xml:space="preserve">  交通費</t>
  </si>
  <si>
    <t>9╳5000╳5;機票50,000╳2╳4</t>
  </si>
  <si>
    <t xml:space="preserve">  折舊及攤銷</t>
  </si>
  <si>
    <t>行政管理支出</t>
  </si>
  <si>
    <t xml:space="preserve">  業務費</t>
  </si>
  <si>
    <t xml:space="preserve">  維護及報廢支出</t>
  </si>
  <si>
    <t xml:space="preserve">  退休及撫恤支出</t>
  </si>
  <si>
    <t xml:space="preserve">  折舊及攤銷</t>
  </si>
  <si>
    <t>教學研究及訓輔支出</t>
  </si>
  <si>
    <t xml:space="preserve">  人事費</t>
  </si>
  <si>
    <t xml:space="preserve">  教學退休撫恤支出</t>
  </si>
  <si>
    <t>獎助學金支出</t>
  </si>
  <si>
    <t xml:space="preserve">  獎學金支出</t>
  </si>
  <si>
    <t xml:space="preserve">  助學金支出</t>
  </si>
  <si>
    <t>銘傳大學</t>
  </si>
  <si>
    <t>支出預算明細表</t>
  </si>
  <si>
    <t>編號:307</t>
  </si>
  <si>
    <t>中華民國97學年度</t>
  </si>
  <si>
    <t>全2頁第2頁</t>
  </si>
  <si>
    <t>單位:元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</si>
  <si>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</si>
  <si>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</si>
  <si>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</si>
  <si>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</si>
  <si>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本年度預算與上年度估計決算比較</t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</si>
  <si>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</si>
  <si>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</si>
  <si>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</si>
  <si>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</si>
  <si>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</si>
  <si>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 xml:space="preserve">  民間捐贈獎助學金</t>
  </si>
  <si>
    <t>推廣教育支出</t>
  </si>
  <si>
    <t xml:space="preserve">  業務費</t>
  </si>
  <si>
    <t xml:space="preserve">  維護及報廢支出</t>
  </si>
  <si>
    <t xml:space="preserve">  退休撫恤費</t>
  </si>
  <si>
    <t>建教合作支出</t>
  </si>
  <si>
    <t xml:space="preserve">  建教維護及報廢</t>
  </si>
  <si>
    <t xml:space="preserve">  建教其他費</t>
  </si>
  <si>
    <t>財務支出</t>
  </si>
  <si>
    <t xml:space="preserve">  利息費用</t>
  </si>
  <si>
    <t>723,880,650╳0.038</t>
  </si>
  <si>
    <t>51A0</t>
  </si>
  <si>
    <t>其他支出</t>
  </si>
  <si>
    <t>51A1</t>
  </si>
  <si>
    <t xml:space="preserve">  試務費支出</t>
  </si>
  <si>
    <t>51A9</t>
  </si>
  <si>
    <t xml:space="preserve">  雜項支出</t>
  </si>
  <si>
    <r>
      <t>合</t>
    </r>
    <r>
      <rPr>
        <sz val="12"/>
        <rFont val="Times New Roman"/>
        <family val="1"/>
      </rPr>
      <t xml:space="preserve">                               </t>
    </r>
    <r>
      <rPr>
        <sz val="12"/>
        <rFont val="標楷體"/>
        <family val="4"/>
      </rPr>
      <t>計</t>
    </r>
  </si>
  <si>
    <t>支出預算明細表</t>
  </si>
  <si>
    <t>編號:307</t>
  </si>
  <si>
    <t>資本門</t>
  </si>
  <si>
    <t>土地</t>
  </si>
  <si>
    <t>土地改良物</t>
  </si>
  <si>
    <t>房屋及建築</t>
  </si>
  <si>
    <t>機械儀器及設備</t>
  </si>
  <si>
    <t xml:space="preserve">  機械及設備</t>
  </si>
  <si>
    <t>圖書及博物</t>
  </si>
  <si>
    <t xml:space="preserve">  圖書</t>
  </si>
  <si>
    <t xml:space="preserve">  博物</t>
  </si>
  <si>
    <t>其他設備</t>
  </si>
  <si>
    <t>預付土地工程及設備</t>
  </si>
  <si>
    <r>
      <t xml:space="preserve">    </t>
    </r>
    <r>
      <rPr>
        <sz val="12"/>
        <rFont val="標楷體"/>
        <family val="4"/>
      </rPr>
      <t>預付土地款</t>
    </r>
  </si>
  <si>
    <r>
      <t xml:space="preserve">    </t>
    </r>
    <r>
      <rPr>
        <sz val="12"/>
        <rFont val="標楷體"/>
        <family val="4"/>
      </rPr>
      <t>預付工程款</t>
    </r>
  </si>
  <si>
    <t xml:space="preserve">  未完工程  </t>
  </si>
  <si>
    <t>銘傳大學</t>
  </si>
  <si>
    <t>支出預算明細表</t>
  </si>
  <si>
    <t>編號:307</t>
  </si>
  <si>
    <t>中華民國97學年度</t>
  </si>
  <si>
    <t>全2頁第2頁</t>
  </si>
  <si>
    <t>資本門</t>
  </si>
  <si>
    <t>單位:元</t>
  </si>
  <si>
    <t>前年度決算數</t>
  </si>
  <si>
    <r>
      <t>科</t>
    </r>
    <r>
      <rPr>
        <sz val="12"/>
        <rFont val="Times New Roman"/>
        <family val="1"/>
      </rPr>
      <t xml:space="preserve">                        </t>
    </r>
    <r>
      <rPr>
        <sz val="12"/>
        <rFont val="標楷體"/>
        <family val="4"/>
      </rPr>
      <t>目</t>
    </r>
  </si>
  <si>
    <t>本年度預算數</t>
  </si>
  <si>
    <t>上年度估計決算數</t>
  </si>
  <si>
    <t>本年度預算與上年度估計決算比較</t>
  </si>
  <si>
    <r>
      <t>說</t>
    </r>
    <r>
      <rPr>
        <sz val="12"/>
        <rFont val="Times New Roman"/>
        <family val="1"/>
      </rPr>
      <t xml:space="preserve">             </t>
    </r>
    <r>
      <rPr>
        <sz val="12"/>
        <rFont val="標楷體"/>
        <family val="4"/>
      </rPr>
      <t>明</t>
    </r>
  </si>
  <si>
    <r>
      <t>編</t>
    </r>
    <r>
      <rPr>
        <sz val="12"/>
        <rFont val="Times New Roman"/>
        <family val="1"/>
      </rPr>
      <t xml:space="preserve">   </t>
    </r>
    <r>
      <rPr>
        <sz val="12"/>
        <rFont val="標楷體"/>
        <family val="4"/>
      </rPr>
      <t>號</t>
    </r>
  </si>
  <si>
    <r>
      <t>名</t>
    </r>
    <r>
      <rPr>
        <sz val="12"/>
        <rFont val="Times New Roman"/>
        <family val="1"/>
      </rPr>
      <t xml:space="preserve">         </t>
    </r>
    <r>
      <rPr>
        <sz val="12"/>
        <rFont val="標楷體"/>
        <family val="4"/>
      </rPr>
      <t>稱</t>
    </r>
  </si>
  <si>
    <r>
      <t>差</t>
    </r>
    <r>
      <rPr>
        <sz val="12"/>
        <rFont val="Times New Roman"/>
        <family val="1"/>
      </rPr>
      <t xml:space="preserve">        </t>
    </r>
    <r>
      <rPr>
        <sz val="12"/>
        <rFont val="標楷體"/>
        <family val="4"/>
      </rPr>
      <t>異</t>
    </r>
  </si>
  <si>
    <t>%</t>
  </si>
  <si>
    <t>租賃權益改良物</t>
  </si>
  <si>
    <t xml:space="preserve">  租賃權益改良物</t>
  </si>
  <si>
    <t>電腦軟體</t>
  </si>
  <si>
    <t xml:space="preserve">  電腦軟體</t>
  </si>
  <si>
    <r>
      <t xml:space="preserve">       </t>
    </r>
    <r>
      <rPr>
        <sz val="12"/>
        <rFont val="標楷體"/>
        <family val="4"/>
      </rPr>
      <t>合            計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</si>
</sst>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_ "/>
    <numFmt numFmtId="177" formatCode="#,##0_);[Red]\(#,##0\)"/>
    <numFmt numFmtId="178" formatCode="#,##0_);\(#,##0\)"/>
    <numFmt numFmtId="179" formatCode="0.0%"/>
  </numFmts>
  <fonts count="13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u val="single"/>
      <sz val="12"/>
      <name val="標楷體"/>
      <family val="4"/>
    </font>
    <font>
      <sz val="12"/>
      <name val="Times New Roman"/>
      <family val="1"/>
    </font>
    <font>
      <sz val="10"/>
      <name val="新細明體"/>
      <family val="1"/>
    </font>
    <font>
      <sz val="11"/>
      <name val="標楷體"/>
      <family val="4"/>
    </font>
    <font>
      <sz val="11"/>
      <name val="Times New Roman"/>
      <family val="1"/>
    </font>
    <font>
      <sz val="11"/>
      <name val="新細明體"/>
      <family val="1"/>
    </font>
    <font>
      <sz val="12"/>
      <name val="華康楷書體W5(P)"/>
      <family val="4"/>
    </font>
    <font>
      <b/>
      <sz val="12"/>
      <name val="標楷體"/>
      <family val="4"/>
    </font>
    <font>
      <sz val="10"/>
      <name val="標楷體"/>
      <family val="4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176" fontId="3" fillId="0" borderId="0" xfId="0" applyNumberFormat="1" applyFont="1" applyAlignment="1">
      <alignment horizontal="center"/>
    </xf>
    <xf numFmtId="10" fontId="0" fillId="0" borderId="0" xfId="0" applyNumberFormat="1" applyAlignment="1">
      <alignment vertical="center"/>
    </xf>
    <xf numFmtId="176" fontId="2" fillId="0" borderId="0" xfId="0" applyNumberFormat="1" applyFont="1" applyAlignment="1">
      <alignment horizontal="center"/>
    </xf>
    <xf numFmtId="10" fontId="2" fillId="0" borderId="0" xfId="0" applyNumberFormat="1" applyFont="1" applyAlignment="1">
      <alignment horizontal="right"/>
    </xf>
    <xf numFmtId="176" fontId="0" fillId="0" borderId="0" xfId="0" applyNumberFormat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0" xfId="0" applyAlignment="1">
      <alignment horizontal="center"/>
    </xf>
    <xf numFmtId="10" fontId="2" fillId="0" borderId="2" xfId="0" applyNumberFormat="1" applyFont="1" applyBorder="1" applyAlignment="1">
      <alignment horizontal="center"/>
    </xf>
    <xf numFmtId="177" fontId="0" fillId="0" borderId="3" xfId="0" applyNumberFormat="1" applyBorder="1" applyAlignment="1">
      <alignment vertical="center"/>
    </xf>
    <xf numFmtId="0" fontId="2" fillId="0" borderId="3" xfId="0" applyFon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vertical="center"/>
    </xf>
    <xf numFmtId="10" fontId="0" fillId="0" borderId="4" xfId="0" applyNumberFormat="1" applyBorder="1" applyAlignment="1">
      <alignment vertical="center"/>
    </xf>
    <xf numFmtId="10" fontId="0" fillId="0" borderId="3" xfId="0" applyNumberFormat="1" applyBorder="1" applyAlignment="1">
      <alignment vertical="center"/>
    </xf>
    <xf numFmtId="0" fontId="4" fillId="0" borderId="3" xfId="0" applyFont="1" applyBorder="1" applyAlignment="1">
      <alignment vertical="center"/>
    </xf>
    <xf numFmtId="177" fontId="0" fillId="0" borderId="2" xfId="0" applyNumberFormat="1" applyBorder="1" applyAlignment="1">
      <alignment vertical="center"/>
    </xf>
    <xf numFmtId="176" fontId="0" fillId="0" borderId="2" xfId="0" applyNumberFormat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2" xfId="0" applyBorder="1" applyAlignment="1">
      <alignment horizontal="center"/>
    </xf>
    <xf numFmtId="176" fontId="0" fillId="0" borderId="5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76" fontId="2" fillId="0" borderId="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178" fontId="0" fillId="0" borderId="2" xfId="0" applyNumberFormat="1" applyBorder="1" applyAlignment="1">
      <alignment horizontal="right"/>
    </xf>
    <xf numFmtId="0" fontId="2" fillId="0" borderId="5" xfId="0" applyFont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41" fontId="2" fillId="0" borderId="2" xfId="0" applyNumberFormat="1" applyFont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10" fontId="0" fillId="0" borderId="2" xfId="0" applyNumberForma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41" fontId="0" fillId="0" borderId="0" xfId="0" applyNumberFormat="1" applyAlignment="1">
      <alignment vertical="center"/>
    </xf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vertical="center" shrinkToFit="1"/>
    </xf>
    <xf numFmtId="0" fontId="4" fillId="0" borderId="2" xfId="0" applyFont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top" wrapText="1"/>
    </xf>
    <xf numFmtId="41" fontId="2" fillId="0" borderId="3" xfId="16" applyFont="1" applyBorder="1" applyAlignment="1">
      <alignment horizontal="center" vertical="center"/>
    </xf>
    <xf numFmtId="41" fontId="2" fillId="0" borderId="5" xfId="16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 vertical="top"/>
    </xf>
    <xf numFmtId="0" fontId="10" fillId="0" borderId="2" xfId="0" applyFont="1" applyBorder="1" applyAlignment="1">
      <alignment horizontal="left"/>
    </xf>
    <xf numFmtId="41" fontId="0" fillId="0" borderId="2" xfId="16" applyBorder="1" applyAlignment="1">
      <alignment/>
    </xf>
    <xf numFmtId="41" fontId="0" fillId="0" borderId="5" xfId="16" applyBorder="1" applyAlignment="1">
      <alignment/>
    </xf>
    <xf numFmtId="41" fontId="0" fillId="0" borderId="2" xfId="16" applyBorder="1" applyAlignment="1">
      <alignment vertical="center"/>
    </xf>
    <xf numFmtId="41" fontId="11" fillId="0" borderId="2" xfId="16" applyFont="1" applyBorder="1" applyAlignment="1">
      <alignment wrapText="1"/>
    </xf>
    <xf numFmtId="41" fontId="11" fillId="0" borderId="2" xfId="16" applyFont="1" applyBorder="1" applyAlignment="1">
      <alignment vertical="center" wrapText="1"/>
    </xf>
    <xf numFmtId="0" fontId="11" fillId="0" borderId="2" xfId="0" applyFont="1" applyBorder="1" applyAlignment="1">
      <alignment vertical="center"/>
    </xf>
    <xf numFmtId="41" fontId="0" fillId="0" borderId="5" xfId="16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0" fontId="2" fillId="0" borderId="2" xfId="0" applyFont="1" applyBorder="1" applyAlignment="1">
      <alignment horizontal="center" vertical="center" shrinkToFit="1"/>
    </xf>
    <xf numFmtId="41" fontId="0" fillId="0" borderId="2" xfId="16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/>
    </xf>
    <xf numFmtId="41" fontId="0" fillId="0" borderId="2" xfId="16" applyFill="1" applyBorder="1" applyAlignment="1">
      <alignment vertical="center"/>
    </xf>
    <xf numFmtId="41" fontId="0" fillId="0" borderId="2" xfId="16" applyBorder="1" applyAlignment="1">
      <alignment vertical="center"/>
    </xf>
    <xf numFmtId="178" fontId="0" fillId="0" borderId="2" xfId="16" applyNumberFormat="1" applyFill="1" applyBorder="1" applyAlignment="1">
      <alignment horizontal="right" vertical="center"/>
    </xf>
    <xf numFmtId="178" fontId="0" fillId="0" borderId="2" xfId="16" applyNumberFormat="1" applyBorder="1" applyAlignment="1">
      <alignment horizontal="right" vertical="center"/>
    </xf>
    <xf numFmtId="41" fontId="2" fillId="0" borderId="4" xfId="16" applyFont="1" applyBorder="1" applyAlignment="1">
      <alignment horizontal="center" vertical="center"/>
    </xf>
    <xf numFmtId="176" fontId="11" fillId="0" borderId="9" xfId="0" applyNumberFormat="1" applyFont="1" applyBorder="1" applyAlignment="1">
      <alignment horizontal="center" vertical="center"/>
    </xf>
    <xf numFmtId="176" fontId="5" fillId="0" borderId="15" xfId="0" applyNumberFormat="1" applyFont="1" applyBorder="1" applyAlignment="1">
      <alignment wrapText="1"/>
    </xf>
    <xf numFmtId="176" fontId="0" fillId="0" borderId="15" xfId="0" applyNumberFormat="1" applyBorder="1" applyAlignment="1">
      <alignment vertical="center"/>
    </xf>
    <xf numFmtId="0" fontId="6" fillId="0" borderId="16" xfId="0" applyFont="1" applyBorder="1" applyAlignment="1">
      <alignment horizontal="left" vertical="top" wrapText="1"/>
    </xf>
    <xf numFmtId="0" fontId="11" fillId="0" borderId="2" xfId="0" applyFont="1" applyBorder="1" applyAlignment="1">
      <alignment vertical="center"/>
    </xf>
    <xf numFmtId="176" fontId="2" fillId="0" borderId="2" xfId="0" applyNumberFormat="1" applyFont="1" applyBorder="1" applyAlignment="1">
      <alignment vertical="center"/>
    </xf>
    <xf numFmtId="176" fontId="2" fillId="0" borderId="17" xfId="0" applyNumberFormat="1" applyFont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41" fontId="0" fillId="2" borderId="3" xfId="16" applyFill="1" applyBorder="1" applyAlignment="1">
      <alignment/>
    </xf>
    <xf numFmtId="176" fontId="0" fillId="2" borderId="3" xfId="0" applyNumberFormat="1" applyFill="1" applyBorder="1" applyAlignment="1">
      <alignment vertical="center"/>
    </xf>
    <xf numFmtId="176" fontId="0" fillId="2" borderId="15" xfId="0" applyNumberFormat="1" applyFill="1" applyBorder="1" applyAlignment="1">
      <alignment vertical="center"/>
    </xf>
    <xf numFmtId="0" fontId="0" fillId="2" borderId="0" xfId="0" applyFill="1" applyAlignment="1">
      <alignment vertical="center"/>
    </xf>
    <xf numFmtId="0" fontId="2" fillId="0" borderId="11" xfId="0" applyFont="1" applyBorder="1" applyAlignment="1">
      <alignment vertical="center"/>
    </xf>
    <xf numFmtId="41" fontId="0" fillId="0" borderId="3" xfId="16" applyBorder="1" applyAlignment="1">
      <alignment/>
    </xf>
    <xf numFmtId="0" fontId="6" fillId="0" borderId="11" xfId="0" applyFont="1" applyBorder="1" applyAlignment="1">
      <alignment shrinkToFit="1"/>
    </xf>
    <xf numFmtId="176" fontId="0" fillId="2" borderId="0" xfId="0" applyNumberFormat="1" applyFill="1" applyAlignment="1">
      <alignment vertical="center"/>
    </xf>
    <xf numFmtId="41" fontId="0" fillId="0" borderId="5" xfId="16" applyBorder="1" applyAlignment="1">
      <alignment/>
    </xf>
    <xf numFmtId="0" fontId="0" fillId="0" borderId="15" xfId="0" applyBorder="1" applyAlignment="1">
      <alignment vertical="center"/>
    </xf>
    <xf numFmtId="176" fontId="0" fillId="0" borderId="12" xfId="0" applyNumberFormat="1" applyBorder="1" applyAlignment="1">
      <alignment horizontal="right" vertical="center"/>
    </xf>
    <xf numFmtId="41" fontId="0" fillId="0" borderId="2" xfId="0" applyNumberFormat="1" applyBorder="1" applyAlignment="1">
      <alignment vertical="center"/>
    </xf>
    <xf numFmtId="0" fontId="0" fillId="0" borderId="2" xfId="0" applyBorder="1" applyAlignment="1">
      <alignment horizontal="left"/>
    </xf>
    <xf numFmtId="41" fontId="0" fillId="0" borderId="4" xfId="16" applyBorder="1" applyAlignment="1">
      <alignment/>
    </xf>
    <xf numFmtId="0" fontId="0" fillId="0" borderId="4" xfId="0" applyBorder="1" applyAlignment="1">
      <alignment horizontal="right"/>
    </xf>
    <xf numFmtId="178" fontId="0" fillId="0" borderId="4" xfId="16" applyNumberFormat="1" applyBorder="1" applyAlignment="1">
      <alignment horizontal="right"/>
    </xf>
    <xf numFmtId="9" fontId="0" fillId="0" borderId="4" xfId="0" applyNumberFormat="1" applyBorder="1" applyAlignment="1">
      <alignment vertical="center"/>
    </xf>
    <xf numFmtId="41" fontId="0" fillId="0" borderId="3" xfId="16" applyBorder="1" applyAlignment="1">
      <alignment/>
    </xf>
    <xf numFmtId="0" fontId="0" fillId="0" borderId="3" xfId="0" applyBorder="1" applyAlignment="1">
      <alignment horizontal="right"/>
    </xf>
    <xf numFmtId="0" fontId="2" fillId="0" borderId="3" xfId="0" applyFont="1" applyBorder="1" applyAlignment="1">
      <alignment vertical="center"/>
    </xf>
    <xf numFmtId="178" fontId="0" fillId="0" borderId="3" xfId="16" applyNumberFormat="1" applyBorder="1" applyAlignment="1">
      <alignment horizontal="right"/>
    </xf>
    <xf numFmtId="9" fontId="0" fillId="0" borderId="5" xfId="0" applyNumberFormat="1" applyBorder="1" applyAlignment="1">
      <alignment vertical="center"/>
    </xf>
    <xf numFmtId="41" fontId="0" fillId="0" borderId="3" xfId="16" applyFill="1" applyBorder="1" applyAlignment="1">
      <alignment/>
    </xf>
    <xf numFmtId="178" fontId="0" fillId="0" borderId="3" xfId="16" applyNumberFormat="1" applyFill="1" applyBorder="1" applyAlignment="1">
      <alignment horizontal="right"/>
    </xf>
    <xf numFmtId="0" fontId="0" fillId="0" borderId="5" xfId="0" applyBorder="1" applyAlignment="1">
      <alignment horizontal="right"/>
    </xf>
    <xf numFmtId="178" fontId="0" fillId="0" borderId="5" xfId="16" applyNumberFormat="1" applyBorder="1" applyAlignment="1">
      <alignment horizontal="right"/>
    </xf>
    <xf numFmtId="0" fontId="0" fillId="0" borderId="18" xfId="0" applyBorder="1" applyAlignment="1">
      <alignment horizontal="right"/>
    </xf>
    <xf numFmtId="41" fontId="0" fillId="0" borderId="19" xfId="16" applyBorder="1" applyAlignment="1">
      <alignment/>
    </xf>
    <xf numFmtId="0" fontId="0" fillId="0" borderId="20" xfId="0" applyBorder="1" applyAlignment="1">
      <alignment horizontal="right"/>
    </xf>
    <xf numFmtId="41" fontId="0" fillId="0" borderId="21" xfId="16" applyBorder="1" applyAlignment="1">
      <alignment/>
    </xf>
    <xf numFmtId="0" fontId="0" fillId="0" borderId="22" xfId="0" applyBorder="1" applyAlignment="1">
      <alignment horizontal="right"/>
    </xf>
    <xf numFmtId="41" fontId="0" fillId="0" borderId="23" xfId="16" applyBorder="1" applyAlignment="1">
      <alignment/>
    </xf>
    <xf numFmtId="0" fontId="0" fillId="0" borderId="2" xfId="0" applyBorder="1" applyAlignment="1">
      <alignment/>
    </xf>
    <xf numFmtId="0" fontId="12" fillId="0" borderId="3" xfId="0" applyFont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0" fillId="0" borderId="0" xfId="0" applyBorder="1" applyAlignment="1">
      <alignment horizontal="right"/>
    </xf>
    <xf numFmtId="41" fontId="0" fillId="0" borderId="0" xfId="16" applyBorder="1" applyAlignment="1">
      <alignment/>
    </xf>
    <xf numFmtId="0" fontId="4" fillId="0" borderId="0" xfId="0" applyFont="1" applyFill="1" applyBorder="1" applyAlignment="1">
      <alignment vertical="center"/>
    </xf>
    <xf numFmtId="41" fontId="2" fillId="0" borderId="4" xfId="16" applyFont="1" applyBorder="1" applyAlignment="1">
      <alignment horizontal="center" vertical="center"/>
    </xf>
    <xf numFmtId="178" fontId="2" fillId="0" borderId="4" xfId="16" applyNumberFormat="1" applyFont="1" applyBorder="1" applyAlignment="1">
      <alignment horizontal="right" vertical="center"/>
    </xf>
    <xf numFmtId="41" fontId="2" fillId="0" borderId="3" xfId="16" applyFont="1" applyBorder="1" applyAlignment="1">
      <alignment horizontal="center" vertical="center"/>
    </xf>
    <xf numFmtId="178" fontId="2" fillId="0" borderId="3" xfId="16" applyNumberFormat="1" applyFont="1" applyBorder="1" applyAlignment="1">
      <alignment horizontal="right" vertical="center"/>
    </xf>
    <xf numFmtId="41" fontId="2" fillId="0" borderId="5" xfId="16" applyFont="1" applyBorder="1" applyAlignment="1">
      <alignment horizontal="center" vertical="center"/>
    </xf>
    <xf numFmtId="10" fontId="0" fillId="0" borderId="5" xfId="0" applyNumberFormat="1" applyBorder="1" applyAlignment="1">
      <alignment vertical="center"/>
    </xf>
    <xf numFmtId="0" fontId="2" fillId="0" borderId="4" xfId="0" applyFont="1" applyBorder="1" applyAlignment="1">
      <alignment horizontal="right"/>
    </xf>
    <xf numFmtId="178" fontId="2" fillId="0" borderId="5" xfId="16" applyNumberFormat="1" applyFont="1" applyBorder="1" applyAlignment="1">
      <alignment horizontal="right" vertical="center"/>
    </xf>
    <xf numFmtId="41" fontId="0" fillId="0" borderId="5" xfId="16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/>
    </xf>
    <xf numFmtId="0" fontId="2" fillId="0" borderId="5" xfId="0" applyFont="1" applyFill="1" applyBorder="1" applyAlignment="1">
      <alignment horizontal="left" vertical="center"/>
    </xf>
    <xf numFmtId="0" fontId="2" fillId="0" borderId="2" xfId="0" applyFont="1" applyBorder="1" applyAlignment="1">
      <alignment vertical="justify" wrapText="1"/>
    </xf>
    <xf numFmtId="41" fontId="2" fillId="0" borderId="2" xfId="16" applyFont="1" applyBorder="1" applyAlignment="1">
      <alignment horizontal="center" vertical="center"/>
    </xf>
    <xf numFmtId="178" fontId="0" fillId="0" borderId="2" xfId="16" applyNumberFormat="1" applyBorder="1" applyAlignment="1">
      <alignment horizontal="right"/>
    </xf>
    <xf numFmtId="0" fontId="0" fillId="0" borderId="2" xfId="0" applyBorder="1" applyAlignment="1">
      <alignment horizontal="right"/>
    </xf>
    <xf numFmtId="41" fontId="4" fillId="0" borderId="2" xfId="16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/>
    </xf>
    <xf numFmtId="41" fontId="0" fillId="0" borderId="2" xfId="16" applyFill="1" applyBorder="1" applyAlignment="1">
      <alignment/>
    </xf>
    <xf numFmtId="0" fontId="0" fillId="0" borderId="2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41" fontId="0" fillId="0" borderId="2" xfId="16" applyFill="1" applyBorder="1" applyAlignment="1">
      <alignment horizontal="center" vertical="center"/>
    </xf>
    <xf numFmtId="10" fontId="5" fillId="0" borderId="2" xfId="0" applyNumberFormat="1" applyFont="1" applyBorder="1" applyAlignment="1">
      <alignment vertical="center"/>
    </xf>
    <xf numFmtId="41" fontId="0" fillId="0" borderId="2" xfId="16" applyBorder="1" applyAlignment="1">
      <alignment/>
    </xf>
    <xf numFmtId="41" fontId="0" fillId="0" borderId="4" xfId="16" applyFill="1" applyBorder="1" applyAlignment="1">
      <alignment horizontal="center" vertical="center"/>
    </xf>
    <xf numFmtId="41" fontId="0" fillId="0" borderId="3" xfId="16" applyFill="1" applyBorder="1" applyAlignment="1">
      <alignment horizontal="center" vertical="center"/>
    </xf>
    <xf numFmtId="179" fontId="0" fillId="0" borderId="2" xfId="0" applyNumberFormat="1" applyBorder="1" applyAlignment="1">
      <alignment vertical="center"/>
    </xf>
    <xf numFmtId="9" fontId="0" fillId="0" borderId="2" xfId="0" applyNumberFormat="1" applyBorder="1" applyAlignment="1">
      <alignment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176" fontId="2" fillId="0" borderId="4" xfId="0" applyNumberFormat="1" applyFont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176" fontId="3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0" fontId="6" fillId="0" borderId="24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41" fontId="4" fillId="0" borderId="4" xfId="16" applyFont="1" applyFill="1" applyBorder="1" applyAlignment="1">
      <alignment horizontal="center" vertical="center"/>
    </xf>
    <xf numFmtId="41" fontId="4" fillId="0" borderId="3" xfId="16" applyFont="1" applyFill="1" applyBorder="1" applyAlignment="1">
      <alignment horizontal="center" vertical="center"/>
    </xf>
    <xf numFmtId="41" fontId="4" fillId="0" borderId="5" xfId="16" applyFont="1" applyFill="1" applyBorder="1" applyAlignment="1">
      <alignment horizontal="center" vertical="center"/>
    </xf>
    <xf numFmtId="178" fontId="4" fillId="0" borderId="4" xfId="16" applyNumberFormat="1" applyFont="1" applyFill="1" applyBorder="1" applyAlignment="1">
      <alignment horizontal="right" vertical="center"/>
    </xf>
    <xf numFmtId="178" fontId="4" fillId="0" borderId="3" xfId="16" applyNumberFormat="1" applyFont="1" applyFill="1" applyBorder="1" applyAlignment="1">
      <alignment horizontal="right" vertical="center"/>
    </xf>
    <xf numFmtId="178" fontId="4" fillId="0" borderId="5" xfId="16" applyNumberFormat="1" applyFont="1" applyFill="1" applyBorder="1" applyAlignment="1">
      <alignment horizontal="right" vertical="center"/>
    </xf>
    <xf numFmtId="10" fontId="0" fillId="0" borderId="4" xfId="0" applyNumberFormat="1" applyBorder="1" applyAlignment="1">
      <alignment horizontal="center" vertical="center"/>
    </xf>
    <xf numFmtId="10" fontId="0" fillId="0" borderId="3" xfId="0" applyNumberFormat="1" applyBorder="1" applyAlignment="1">
      <alignment horizontal="center" vertical="center"/>
    </xf>
    <xf numFmtId="10" fontId="0" fillId="0" borderId="5" xfId="0" applyNumberFormat="1" applyBorder="1" applyAlignment="1">
      <alignment horizontal="center" vertical="center"/>
    </xf>
    <xf numFmtId="178" fontId="2" fillId="0" borderId="4" xfId="16" applyNumberFormat="1" applyFont="1" applyBorder="1" applyAlignment="1">
      <alignment horizontal="right" vertical="center"/>
    </xf>
    <xf numFmtId="178" fontId="2" fillId="0" borderId="3" xfId="16" applyNumberFormat="1" applyFont="1" applyBorder="1" applyAlignment="1">
      <alignment horizontal="right" vertical="center"/>
    </xf>
    <xf numFmtId="178" fontId="2" fillId="0" borderId="5" xfId="16" applyNumberFormat="1" applyFont="1" applyBorder="1" applyAlignment="1">
      <alignment horizontal="right" vertical="center"/>
    </xf>
    <xf numFmtId="0" fontId="11" fillId="0" borderId="4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10" fontId="0" fillId="0" borderId="4" xfId="0" applyNumberFormat="1" applyBorder="1" applyAlignment="1">
      <alignment horizontal="center"/>
    </xf>
    <xf numFmtId="10" fontId="0" fillId="0" borderId="5" xfId="0" applyNumberFormat="1" applyBorder="1" applyAlignment="1">
      <alignment horizontal="center"/>
    </xf>
    <xf numFmtId="0" fontId="0" fillId="0" borderId="4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5" xfId="0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5" xfId="0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41" fontId="0" fillId="0" borderId="4" xfId="16" applyBorder="1" applyAlignment="1">
      <alignment horizontal="center" vertical="center"/>
    </xf>
    <xf numFmtId="41" fontId="0" fillId="0" borderId="5" xfId="16" applyBorder="1" applyAlignment="1">
      <alignment horizontal="center" vertical="center"/>
    </xf>
    <xf numFmtId="178" fontId="0" fillId="0" borderId="4" xfId="16" applyNumberFormat="1" applyBorder="1" applyAlignment="1">
      <alignment horizontal="right" vertical="center"/>
    </xf>
    <xf numFmtId="178" fontId="0" fillId="0" borderId="5" xfId="16" applyNumberFormat="1" applyBorder="1" applyAlignment="1">
      <alignment horizontal="right" vertical="center"/>
    </xf>
    <xf numFmtId="41" fontId="0" fillId="0" borderId="4" xfId="16" applyBorder="1" applyAlignment="1">
      <alignment horizontal="center"/>
    </xf>
    <xf numFmtId="41" fontId="0" fillId="0" borderId="5" xfId="16" applyBorder="1" applyAlignment="1">
      <alignment horizontal="center"/>
    </xf>
    <xf numFmtId="0" fontId="0" fillId="0" borderId="4" xfId="0" applyBorder="1" applyAlignment="1">
      <alignment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justify" wrapText="1" indent="2" shrinkToFit="1"/>
    </xf>
    <xf numFmtId="0" fontId="0" fillId="0" borderId="3" xfId="0" applyBorder="1" applyAlignment="1">
      <alignment horizontal="left" vertical="justify" wrapText="1" indent="2" shrinkToFit="1"/>
    </xf>
    <xf numFmtId="0" fontId="4" fillId="0" borderId="4" xfId="0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4" fillId="0" borderId="5" xfId="0" applyFont="1" applyBorder="1" applyAlignment="1">
      <alignment horizontal="righ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41" fontId="0" fillId="0" borderId="3" xfId="16" applyBorder="1" applyAlignment="1">
      <alignment horizontal="center" vertical="center"/>
    </xf>
    <xf numFmtId="178" fontId="0" fillId="0" borderId="3" xfId="16" applyNumberFormat="1" applyBorder="1" applyAlignment="1">
      <alignment horizontal="right" vertical="center"/>
    </xf>
    <xf numFmtId="0" fontId="4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workbookViewId="0" topLeftCell="A1">
      <selection activeCell="B3" sqref="B3"/>
    </sheetView>
  </sheetViews>
  <sheetFormatPr defaultColWidth="9.00390625" defaultRowHeight="16.5"/>
  <cols>
    <col min="1" max="1" width="17.625" style="0" customWidth="1"/>
    <col min="2" max="2" width="30.625" style="1" customWidth="1"/>
    <col min="3" max="4" width="18.625" style="6" customWidth="1"/>
    <col min="5" max="5" width="19.625" style="0" customWidth="1"/>
    <col min="6" max="6" width="13.50390625" style="3" customWidth="1"/>
  </cols>
  <sheetData>
    <row r="1" spans="3:4" ht="16.5">
      <c r="C1" s="2" t="s">
        <v>0</v>
      </c>
      <c r="D1" s="2"/>
    </row>
    <row r="2" spans="3:4" ht="16.5">
      <c r="C2" s="4" t="s">
        <v>1</v>
      </c>
      <c r="D2" s="4"/>
    </row>
    <row r="3" spans="1:6" ht="16.5">
      <c r="A3" s="1" t="s">
        <v>2</v>
      </c>
      <c r="C3" s="4" t="s">
        <v>45</v>
      </c>
      <c r="D3" s="4"/>
      <c r="F3" s="5" t="s">
        <v>3</v>
      </c>
    </row>
    <row r="4" ht="16.5">
      <c r="F4" s="5" t="s">
        <v>4</v>
      </c>
    </row>
    <row r="5" spans="1:6" s="9" customFormat="1" ht="16.5">
      <c r="A5" s="174" t="s">
        <v>5</v>
      </c>
      <c r="B5" s="174" t="s">
        <v>6</v>
      </c>
      <c r="C5" s="177" t="s">
        <v>7</v>
      </c>
      <c r="D5" s="177" t="s">
        <v>8</v>
      </c>
      <c r="E5" s="171" t="s">
        <v>9</v>
      </c>
      <c r="F5" s="172"/>
    </row>
    <row r="6" spans="1:6" s="9" customFormat="1" ht="16.5">
      <c r="A6" s="175"/>
      <c r="B6" s="176"/>
      <c r="C6" s="178"/>
      <c r="D6" s="178"/>
      <c r="E6" s="7" t="s">
        <v>10</v>
      </c>
      <c r="F6" s="10" t="s">
        <v>11</v>
      </c>
    </row>
    <row r="7" spans="1:6" ht="18" customHeight="1">
      <c r="A7" s="11"/>
      <c r="B7" s="12" t="s">
        <v>12</v>
      </c>
      <c r="C7" s="13"/>
      <c r="D7" s="13"/>
      <c r="E7" s="14"/>
      <c r="F7" s="15"/>
    </row>
    <row r="8" spans="1:6" ht="18" customHeight="1">
      <c r="A8" s="11">
        <v>1668838694</v>
      </c>
      <c r="B8" s="12" t="s">
        <v>13</v>
      </c>
      <c r="C8" s="13">
        <v>1617454766</v>
      </c>
      <c r="D8" s="13">
        <v>1642761383</v>
      </c>
      <c r="E8" s="13">
        <f aca="true" t="shared" si="0" ref="E8:E14">C8-D8</f>
        <v>-25306617</v>
      </c>
      <c r="F8" s="16">
        <f aca="true" t="shared" si="1" ref="F8:F14">E8/D8</f>
        <v>-0.015404925670814846</v>
      </c>
    </row>
    <row r="9" spans="1:6" ht="18" customHeight="1">
      <c r="A9" s="11">
        <v>28214539</v>
      </c>
      <c r="B9" s="12" t="s">
        <v>14</v>
      </c>
      <c r="C9" s="13">
        <v>37424320</v>
      </c>
      <c r="D9" s="13">
        <v>26711961</v>
      </c>
      <c r="E9" s="13">
        <f t="shared" si="0"/>
        <v>10712359</v>
      </c>
      <c r="F9" s="16">
        <f t="shared" si="1"/>
        <v>0.40103229410974356</v>
      </c>
    </row>
    <row r="10" spans="1:6" ht="18" customHeight="1">
      <c r="A10" s="11">
        <v>74782125</v>
      </c>
      <c r="B10" s="17" t="s">
        <v>15</v>
      </c>
      <c r="C10" s="13">
        <v>54303308</v>
      </c>
      <c r="D10" s="13">
        <v>66140926</v>
      </c>
      <c r="E10" s="13">
        <f t="shared" si="0"/>
        <v>-11837618</v>
      </c>
      <c r="F10" s="16">
        <f t="shared" si="1"/>
        <v>-0.17897569199439392</v>
      </c>
    </row>
    <row r="11" spans="1:6" ht="18" customHeight="1">
      <c r="A11" s="11">
        <v>295417124</v>
      </c>
      <c r="B11" s="12" t="s">
        <v>16</v>
      </c>
      <c r="C11" s="13">
        <v>201800000</v>
      </c>
      <c r="D11" s="13">
        <v>203583167</v>
      </c>
      <c r="E11" s="13">
        <f t="shared" si="0"/>
        <v>-1783167</v>
      </c>
      <c r="F11" s="16">
        <f t="shared" si="1"/>
        <v>-0.008758911781738812</v>
      </c>
    </row>
    <row r="12" spans="1:6" ht="18" customHeight="1">
      <c r="A12" s="11">
        <v>21635634</v>
      </c>
      <c r="B12" s="12" t="s">
        <v>17</v>
      </c>
      <c r="C12" s="13">
        <v>5030000</v>
      </c>
      <c r="D12" s="13">
        <v>12529273</v>
      </c>
      <c r="E12" s="13">
        <f t="shared" si="0"/>
        <v>-7499273</v>
      </c>
      <c r="F12" s="16">
        <f t="shared" si="1"/>
        <v>-0.598540154724061</v>
      </c>
    </row>
    <row r="13" spans="1:6" ht="18" customHeight="1">
      <c r="A13" s="11">
        <v>67519713</v>
      </c>
      <c r="B13" s="12" t="s">
        <v>18</v>
      </c>
      <c r="C13" s="13">
        <v>71300000</v>
      </c>
      <c r="D13" s="13">
        <v>104169259</v>
      </c>
      <c r="E13" s="13">
        <f t="shared" si="0"/>
        <v>-32869259</v>
      </c>
      <c r="F13" s="16">
        <f t="shared" si="1"/>
        <v>-0.31553703381916154</v>
      </c>
    </row>
    <row r="14" spans="1:6" ht="18" customHeight="1">
      <c r="A14" s="18">
        <f>SUM(A8:A13)</f>
        <v>2156407829</v>
      </c>
      <c r="B14" s="12" t="s">
        <v>19</v>
      </c>
      <c r="C14" s="19">
        <f>SUM(C8:C13)</f>
        <v>1987312394</v>
      </c>
      <c r="D14" s="19">
        <f>SUM(D8:D13)</f>
        <v>2055895969</v>
      </c>
      <c r="E14" s="19">
        <f t="shared" si="0"/>
        <v>-68583575</v>
      </c>
      <c r="F14" s="20">
        <f t="shared" si="1"/>
        <v>-0.03335945788801729</v>
      </c>
    </row>
    <row r="15" spans="1:6" ht="18" customHeight="1">
      <c r="A15" s="11"/>
      <c r="B15" s="12"/>
      <c r="C15" s="13"/>
      <c r="D15" s="13"/>
      <c r="E15" s="21"/>
      <c r="F15" s="16"/>
    </row>
    <row r="16" spans="1:6" ht="18" customHeight="1">
      <c r="A16" s="11"/>
      <c r="B16" s="12" t="s">
        <v>20</v>
      </c>
      <c r="C16" s="13"/>
      <c r="D16" s="13"/>
      <c r="E16" s="21"/>
      <c r="F16" s="16"/>
    </row>
    <row r="17" spans="1:6" ht="18" customHeight="1">
      <c r="A17" s="11">
        <v>339748</v>
      </c>
      <c r="B17" s="12" t="s">
        <v>21</v>
      </c>
      <c r="C17" s="13">
        <v>665000</v>
      </c>
      <c r="D17" s="13">
        <v>310000</v>
      </c>
      <c r="E17" s="13">
        <f aca="true" t="shared" si="2" ref="E17:E24">C17-D17</f>
        <v>355000</v>
      </c>
      <c r="F17" s="16">
        <f aca="true" t="shared" si="3" ref="F17:F25">E17/D17</f>
        <v>1.1451612903225807</v>
      </c>
    </row>
    <row r="18" spans="1:6" ht="18" customHeight="1">
      <c r="A18" s="11">
        <v>478013927</v>
      </c>
      <c r="B18" s="12" t="s">
        <v>22</v>
      </c>
      <c r="C18" s="13">
        <v>483133947</v>
      </c>
      <c r="D18" s="13">
        <v>466095296</v>
      </c>
      <c r="E18" s="13">
        <f t="shared" si="2"/>
        <v>17038651</v>
      </c>
      <c r="F18" s="16">
        <f t="shared" si="3"/>
        <v>0.036556153100502434</v>
      </c>
    </row>
    <row r="19" spans="1:6" ht="18" customHeight="1">
      <c r="A19" s="11">
        <v>1169650440</v>
      </c>
      <c r="B19" s="12" t="s">
        <v>23</v>
      </c>
      <c r="C19" s="13">
        <v>1322042710</v>
      </c>
      <c r="D19" s="13">
        <v>1253862590</v>
      </c>
      <c r="E19" s="13">
        <f t="shared" si="2"/>
        <v>68180120</v>
      </c>
      <c r="F19" s="16">
        <f t="shared" si="3"/>
        <v>0.054376070028534784</v>
      </c>
    </row>
    <row r="20" spans="1:6" ht="18" customHeight="1">
      <c r="A20" s="11">
        <v>137483864</v>
      </c>
      <c r="B20" s="12" t="s">
        <v>24</v>
      </c>
      <c r="C20" s="13">
        <v>135160000</v>
      </c>
      <c r="D20" s="13">
        <v>129130933</v>
      </c>
      <c r="E20" s="13">
        <f t="shared" si="2"/>
        <v>6029067</v>
      </c>
      <c r="F20" s="16">
        <f t="shared" si="3"/>
        <v>0.04668956430447227</v>
      </c>
    </row>
    <row r="21" spans="1:6" ht="18" customHeight="1">
      <c r="A21" s="11">
        <v>25183349</v>
      </c>
      <c r="B21" s="12" t="s">
        <v>46</v>
      </c>
      <c r="C21" s="13">
        <v>32263147</v>
      </c>
      <c r="D21" s="13">
        <v>17227602</v>
      </c>
      <c r="E21" s="13">
        <f t="shared" si="2"/>
        <v>15035545</v>
      </c>
      <c r="F21" s="16">
        <f t="shared" si="3"/>
        <v>0.8727590177669533</v>
      </c>
    </row>
    <row r="22" spans="1:6" ht="18" customHeight="1">
      <c r="A22" s="11">
        <v>74962644</v>
      </c>
      <c r="B22" s="12" t="s">
        <v>25</v>
      </c>
      <c r="C22" s="13">
        <v>50012144</v>
      </c>
      <c r="D22" s="13">
        <v>58854628</v>
      </c>
      <c r="E22" s="13">
        <f t="shared" si="2"/>
        <v>-8842484</v>
      </c>
      <c r="F22" s="16">
        <f t="shared" si="3"/>
        <v>-0.1502427982383985</v>
      </c>
    </row>
    <row r="23" spans="1:6" ht="18" customHeight="1">
      <c r="A23" s="11">
        <v>27533654</v>
      </c>
      <c r="B23" s="12" t="s">
        <v>26</v>
      </c>
      <c r="C23" s="13">
        <v>27507465</v>
      </c>
      <c r="D23" s="13">
        <v>25054651</v>
      </c>
      <c r="E23" s="13">
        <f t="shared" si="2"/>
        <v>2452814</v>
      </c>
      <c r="F23" s="16">
        <f t="shared" si="3"/>
        <v>0.09789854985407699</v>
      </c>
    </row>
    <row r="24" spans="1:6" ht="18" customHeight="1">
      <c r="A24" s="11">
        <v>12113756</v>
      </c>
      <c r="B24" s="12" t="s">
        <v>27</v>
      </c>
      <c r="C24" s="13">
        <v>9520000</v>
      </c>
      <c r="D24" s="13">
        <v>12818447</v>
      </c>
      <c r="E24" s="13">
        <f t="shared" si="2"/>
        <v>-3298447</v>
      </c>
      <c r="F24" s="16">
        <f t="shared" si="3"/>
        <v>-0.2573203290539018</v>
      </c>
    </row>
    <row r="25" spans="1:6" ht="18" customHeight="1">
      <c r="A25" s="18">
        <f>SUM(A16:A24)</f>
        <v>1925281382</v>
      </c>
      <c r="B25" s="12" t="s">
        <v>28</v>
      </c>
      <c r="C25" s="19">
        <f>SUM(C17:C24)</f>
        <v>2060304413</v>
      </c>
      <c r="D25" s="19">
        <f>SUM(D17:D24)</f>
        <v>1963354147</v>
      </c>
      <c r="E25" s="19">
        <f>SUM(E17:E24)</f>
        <v>96950266</v>
      </c>
      <c r="F25" s="20">
        <f t="shared" si="3"/>
        <v>0.04937991760077506</v>
      </c>
    </row>
    <row r="26" spans="1:6" ht="18" customHeight="1">
      <c r="A26" s="11"/>
      <c r="B26" s="12"/>
      <c r="C26" s="13"/>
      <c r="D26" s="13"/>
      <c r="E26" s="21"/>
      <c r="F26" s="16"/>
    </row>
    <row r="27" spans="1:6" ht="18" customHeight="1">
      <c r="A27" s="18">
        <f>A14-A25</f>
        <v>231126447</v>
      </c>
      <c r="B27" s="22" t="s">
        <v>29</v>
      </c>
      <c r="C27" s="19">
        <f>C14-C25</f>
        <v>-72992019</v>
      </c>
      <c r="D27" s="19">
        <f>D14-D25</f>
        <v>92541822</v>
      </c>
      <c r="E27" s="19">
        <f>E14-E25</f>
        <v>-165533841</v>
      </c>
      <c r="F27" s="20">
        <f>E27/D27</f>
        <v>-1.7887462924600728</v>
      </c>
    </row>
    <row r="28" spans="1:7" ht="16.5">
      <c r="A28" s="173" t="s">
        <v>47</v>
      </c>
      <c r="B28" s="173"/>
      <c r="C28" s="173"/>
      <c r="D28" s="173"/>
      <c r="E28" s="173"/>
      <c r="F28" s="173"/>
      <c r="G28" s="173"/>
    </row>
  </sheetData>
  <mergeCells count="6">
    <mergeCell ref="E5:F5"/>
    <mergeCell ref="A28:G28"/>
    <mergeCell ref="A5:A6"/>
    <mergeCell ref="B5:B6"/>
    <mergeCell ref="C5:C6"/>
    <mergeCell ref="D5:D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1"/>
  <sheetViews>
    <sheetView workbookViewId="0" topLeftCell="A1">
      <selection activeCell="C14" sqref="C14"/>
    </sheetView>
  </sheetViews>
  <sheetFormatPr defaultColWidth="9.00390625" defaultRowHeight="16.5"/>
  <cols>
    <col min="2" max="2" width="24.375" style="0" customWidth="1"/>
    <col min="3" max="3" width="18.75390625" style="0" customWidth="1"/>
    <col min="4" max="5" width="18.625" style="0" customWidth="1"/>
    <col min="6" max="6" width="18.75390625" style="0" customWidth="1"/>
    <col min="7" max="7" width="19.75390625" style="0" customWidth="1"/>
  </cols>
  <sheetData>
    <row r="1" spans="1:7" ht="16.5">
      <c r="A1" s="179" t="s">
        <v>0</v>
      </c>
      <c r="B1" s="179"/>
      <c r="C1" s="179"/>
      <c r="D1" s="179"/>
      <c r="E1" s="179"/>
      <c r="F1" s="179"/>
      <c r="G1" s="179"/>
    </row>
    <row r="2" spans="1:7" ht="16.5">
      <c r="A2" s="180" t="s">
        <v>48</v>
      </c>
      <c r="B2" s="180"/>
      <c r="C2" s="180"/>
      <c r="D2" s="180"/>
      <c r="E2" s="180"/>
      <c r="F2" s="180"/>
      <c r="G2" s="180"/>
    </row>
    <row r="3" spans="1:7" ht="16.5">
      <c r="A3" s="1" t="s">
        <v>49</v>
      </c>
      <c r="C3" s="181" t="s">
        <v>50</v>
      </c>
      <c r="D3" s="181"/>
      <c r="E3" s="181"/>
      <c r="F3" s="181"/>
      <c r="G3" s="23" t="s">
        <v>51</v>
      </c>
    </row>
    <row r="4" ht="16.5">
      <c r="G4" s="23" t="s">
        <v>4</v>
      </c>
    </row>
    <row r="5" spans="1:7" ht="20.25" customHeight="1">
      <c r="A5" s="172" t="s">
        <v>52</v>
      </c>
      <c r="B5" s="172"/>
      <c r="C5" s="184" t="s">
        <v>53</v>
      </c>
      <c r="D5" s="184" t="s">
        <v>54</v>
      </c>
      <c r="E5" s="182" t="s">
        <v>55</v>
      </c>
      <c r="F5" s="73" t="s">
        <v>56</v>
      </c>
      <c r="G5" s="174" t="s">
        <v>57</v>
      </c>
    </row>
    <row r="6" spans="1:7" ht="21" customHeight="1">
      <c r="A6" s="8" t="s">
        <v>58</v>
      </c>
      <c r="B6" s="8" t="s">
        <v>59</v>
      </c>
      <c r="C6" s="184"/>
      <c r="D6" s="184"/>
      <c r="E6" s="182"/>
      <c r="F6" s="74" t="s">
        <v>60</v>
      </c>
      <c r="G6" s="185"/>
    </row>
    <row r="7" spans="1:7" ht="21" customHeight="1">
      <c r="A7" s="8"/>
      <c r="B7" s="75" t="s">
        <v>61</v>
      </c>
      <c r="C7" s="54">
        <f>SUM(C8:C15)</f>
        <v>6853829114</v>
      </c>
      <c r="D7" s="54">
        <f>SUM(D8:D15)</f>
        <v>340244834</v>
      </c>
      <c r="E7" s="54">
        <f>SUM(E8:E15)</f>
        <v>252000000</v>
      </c>
      <c r="F7" s="74"/>
      <c r="G7" s="68"/>
    </row>
    <row r="8" spans="1:7" ht="21" customHeight="1">
      <c r="A8" s="24">
        <v>131000</v>
      </c>
      <c r="B8" s="22" t="s">
        <v>62</v>
      </c>
      <c r="C8" s="76">
        <v>894755052</v>
      </c>
      <c r="D8" s="76"/>
      <c r="E8" s="76"/>
      <c r="F8" s="77">
        <f aca="true" t="shared" si="0" ref="F8:F22">C8+D8-E8</f>
        <v>894755052</v>
      </c>
      <c r="G8" s="76"/>
    </row>
    <row r="9" spans="1:7" ht="21" customHeight="1">
      <c r="A9" s="24">
        <v>132000</v>
      </c>
      <c r="B9" s="22" t="s">
        <v>63</v>
      </c>
      <c r="C9" s="76">
        <v>182562690</v>
      </c>
      <c r="D9" s="76">
        <v>2000000</v>
      </c>
      <c r="E9" s="76"/>
      <c r="F9" s="77">
        <f t="shared" si="0"/>
        <v>184562690</v>
      </c>
      <c r="G9" s="76"/>
    </row>
    <row r="10" spans="1:7" ht="40.5" customHeight="1">
      <c r="A10" s="24">
        <v>133000</v>
      </c>
      <c r="B10" s="64" t="s">
        <v>64</v>
      </c>
      <c r="C10" s="78">
        <v>2708939244</v>
      </c>
      <c r="D10" s="78">
        <v>230000000</v>
      </c>
      <c r="E10" s="76"/>
      <c r="F10" s="78">
        <f t="shared" si="0"/>
        <v>2938939244</v>
      </c>
      <c r="G10" s="79" t="s">
        <v>65</v>
      </c>
    </row>
    <row r="11" spans="1:7" ht="21" customHeight="1">
      <c r="A11" s="24">
        <v>134000</v>
      </c>
      <c r="B11" s="22" t="s">
        <v>66</v>
      </c>
      <c r="C11" s="76">
        <v>1340400383</v>
      </c>
      <c r="D11" s="76">
        <v>59070834</v>
      </c>
      <c r="E11" s="76">
        <v>10000000</v>
      </c>
      <c r="F11" s="77">
        <f t="shared" si="0"/>
        <v>1389471217</v>
      </c>
      <c r="G11" s="76"/>
    </row>
    <row r="12" spans="1:7" ht="21" customHeight="1">
      <c r="A12" s="24">
        <v>135000</v>
      </c>
      <c r="B12" s="22" t="s">
        <v>67</v>
      </c>
      <c r="C12" s="76">
        <v>465902563</v>
      </c>
      <c r="D12" s="76">
        <v>34850000</v>
      </c>
      <c r="E12" s="76"/>
      <c r="F12" s="77">
        <f t="shared" si="0"/>
        <v>500752563</v>
      </c>
      <c r="G12" s="80" t="s">
        <v>68</v>
      </c>
    </row>
    <row r="13" spans="1:7" ht="21" customHeight="1">
      <c r="A13" s="24">
        <v>136000</v>
      </c>
      <c r="B13" s="22" t="s">
        <v>69</v>
      </c>
      <c r="C13" s="76">
        <v>263876897</v>
      </c>
      <c r="D13" s="76">
        <v>11824000</v>
      </c>
      <c r="E13" s="76">
        <v>30000000</v>
      </c>
      <c r="F13" s="77">
        <f t="shared" si="0"/>
        <v>245700897</v>
      </c>
      <c r="G13" s="78"/>
    </row>
    <row r="14" spans="1:7" ht="57" customHeight="1">
      <c r="A14" s="63">
        <v>137000</v>
      </c>
      <c r="B14" s="81" t="s">
        <v>70</v>
      </c>
      <c r="C14" s="78">
        <v>997392285</v>
      </c>
      <c r="D14" s="78">
        <v>2500000</v>
      </c>
      <c r="E14" s="78">
        <v>212000000</v>
      </c>
      <c r="F14" s="82">
        <f t="shared" si="0"/>
        <v>787892285</v>
      </c>
      <c r="G14" s="80" t="s">
        <v>71</v>
      </c>
    </row>
    <row r="15" spans="1:7" ht="21" customHeight="1">
      <c r="A15" s="24">
        <v>139000</v>
      </c>
      <c r="B15" s="36" t="s">
        <v>72</v>
      </c>
      <c r="C15" s="76"/>
      <c r="D15" s="76"/>
      <c r="E15" s="76"/>
      <c r="F15" s="77">
        <f t="shared" si="0"/>
        <v>0</v>
      </c>
      <c r="G15" s="26"/>
    </row>
    <row r="16" spans="1:7" ht="21" customHeight="1">
      <c r="A16" s="24"/>
      <c r="B16" s="36" t="s">
        <v>73</v>
      </c>
      <c r="C16" s="76">
        <f>SUM(C17:C21)</f>
        <v>1508146786</v>
      </c>
      <c r="D16" s="76">
        <f>SUM(D17:D21)</f>
        <v>217584853</v>
      </c>
      <c r="E16" s="76">
        <f>SUM(E17:E21)</f>
        <v>0</v>
      </c>
      <c r="F16" s="77">
        <f t="shared" si="0"/>
        <v>1725731639</v>
      </c>
      <c r="G16" s="26"/>
    </row>
    <row r="17" spans="1:7" ht="16.5">
      <c r="A17" s="24">
        <v>132900</v>
      </c>
      <c r="B17" s="22" t="s">
        <v>74</v>
      </c>
      <c r="C17" s="76">
        <v>58807995</v>
      </c>
      <c r="D17" s="76">
        <v>11492400</v>
      </c>
      <c r="E17" s="76"/>
      <c r="F17" s="77">
        <f t="shared" si="0"/>
        <v>70300395</v>
      </c>
      <c r="G17" s="76"/>
    </row>
    <row r="18" spans="1:7" ht="16.5">
      <c r="A18" s="24">
        <v>133900</v>
      </c>
      <c r="B18" s="22" t="s">
        <v>75</v>
      </c>
      <c r="C18" s="76">
        <v>774903264</v>
      </c>
      <c r="D18" s="76">
        <v>56948676</v>
      </c>
      <c r="E18" s="76"/>
      <c r="F18" s="77">
        <f t="shared" si="0"/>
        <v>831851940</v>
      </c>
      <c r="G18" s="76"/>
    </row>
    <row r="19" spans="1:7" ht="16.5">
      <c r="A19" s="24">
        <v>134900</v>
      </c>
      <c r="B19" s="22" t="s">
        <v>76</v>
      </c>
      <c r="C19" s="76">
        <v>473039527</v>
      </c>
      <c r="D19" s="76">
        <v>108946867</v>
      </c>
      <c r="E19" s="76"/>
      <c r="F19" s="77">
        <f t="shared" si="0"/>
        <v>581986394</v>
      </c>
      <c r="G19" s="76"/>
    </row>
    <row r="20" spans="1:7" ht="16.5">
      <c r="A20" s="24">
        <v>136900</v>
      </c>
      <c r="B20" s="22" t="s">
        <v>77</v>
      </c>
      <c r="C20" s="76">
        <v>201396000</v>
      </c>
      <c r="D20" s="76">
        <v>40196910</v>
      </c>
      <c r="E20" s="69"/>
      <c r="F20" s="77">
        <f t="shared" si="0"/>
        <v>241592910</v>
      </c>
      <c r="G20" s="68"/>
    </row>
    <row r="21" spans="1:7" ht="21" customHeight="1">
      <c r="A21" s="24">
        <v>139900</v>
      </c>
      <c r="B21" s="83" t="s">
        <v>78</v>
      </c>
      <c r="C21" s="76"/>
      <c r="D21" s="76"/>
      <c r="E21" s="76"/>
      <c r="F21" s="77">
        <f t="shared" si="0"/>
        <v>0</v>
      </c>
      <c r="G21" s="26"/>
    </row>
    <row r="22" spans="1:7" ht="21" customHeight="1">
      <c r="A22" s="24"/>
      <c r="B22" s="36" t="s">
        <v>79</v>
      </c>
      <c r="C22" s="76">
        <f>C7-C16</f>
        <v>5345682328</v>
      </c>
      <c r="D22" s="76">
        <f>D7-D16</f>
        <v>122659981</v>
      </c>
      <c r="E22" s="76">
        <f>E7-E16</f>
        <v>252000000</v>
      </c>
      <c r="F22" s="77">
        <f t="shared" si="0"/>
        <v>5216342309</v>
      </c>
      <c r="G22" s="26"/>
    </row>
    <row r="23" spans="1:7" ht="16.5">
      <c r="A23" s="179" t="s">
        <v>0</v>
      </c>
      <c r="B23" s="179"/>
      <c r="C23" s="179"/>
      <c r="D23" s="179"/>
      <c r="E23" s="179"/>
      <c r="F23" s="179"/>
      <c r="G23" s="179"/>
    </row>
    <row r="24" spans="1:7" ht="16.5">
      <c r="A24" s="180" t="s">
        <v>48</v>
      </c>
      <c r="B24" s="180"/>
      <c r="C24" s="180"/>
      <c r="D24" s="180"/>
      <c r="E24" s="180"/>
      <c r="F24" s="180"/>
      <c r="G24" s="180"/>
    </row>
    <row r="25" spans="1:7" ht="16.5">
      <c r="A25" s="1" t="s">
        <v>49</v>
      </c>
      <c r="C25" s="181" t="s">
        <v>50</v>
      </c>
      <c r="D25" s="181"/>
      <c r="E25" s="181"/>
      <c r="F25" s="181"/>
      <c r="G25" s="23" t="s">
        <v>80</v>
      </c>
    </row>
    <row r="26" ht="16.5">
      <c r="G26" s="23" t="s">
        <v>4</v>
      </c>
    </row>
    <row r="27" spans="1:7" ht="21" customHeight="1">
      <c r="A27" s="182" t="s">
        <v>52</v>
      </c>
      <c r="B27" s="183"/>
      <c r="C27" s="184" t="s">
        <v>53</v>
      </c>
      <c r="D27" s="184" t="s">
        <v>54</v>
      </c>
      <c r="E27" s="182" t="s">
        <v>55</v>
      </c>
      <c r="F27" s="73" t="s">
        <v>56</v>
      </c>
      <c r="G27" s="174" t="s">
        <v>57</v>
      </c>
    </row>
    <row r="28" spans="1:7" ht="21" customHeight="1">
      <c r="A28" s="35" t="s">
        <v>58</v>
      </c>
      <c r="B28" s="35" t="s">
        <v>59</v>
      </c>
      <c r="C28" s="184"/>
      <c r="D28" s="184"/>
      <c r="E28" s="182"/>
      <c r="F28" s="74" t="s">
        <v>60</v>
      </c>
      <c r="G28" s="185"/>
    </row>
    <row r="29" spans="1:7" ht="21" customHeight="1">
      <c r="A29" s="35"/>
      <c r="B29" s="84" t="s">
        <v>81</v>
      </c>
      <c r="C29" s="76">
        <f>SUM(C30)</f>
        <v>3000000</v>
      </c>
      <c r="D29" s="76">
        <f>SUM(D30)</f>
        <v>16348000</v>
      </c>
      <c r="E29" s="76">
        <f>SUM(E30)</f>
        <v>0</v>
      </c>
      <c r="F29" s="77">
        <f aca="true" t="shared" si="1" ref="F29:F34">C29+D29-E29</f>
        <v>19348000</v>
      </c>
      <c r="G29" s="26"/>
    </row>
    <row r="30" spans="1:7" ht="21" customHeight="1">
      <c r="A30" s="35">
        <v>142000</v>
      </c>
      <c r="B30" s="36" t="s">
        <v>82</v>
      </c>
      <c r="C30" s="76">
        <v>3000000</v>
      </c>
      <c r="D30" s="76">
        <v>16348000</v>
      </c>
      <c r="E30" s="76"/>
      <c r="F30" s="77">
        <f t="shared" si="1"/>
        <v>19348000</v>
      </c>
      <c r="G30" s="26"/>
    </row>
    <row r="31" spans="1:7" ht="21" customHeight="1">
      <c r="A31" s="24"/>
      <c r="B31" s="36" t="s">
        <v>83</v>
      </c>
      <c r="C31" s="76">
        <f>SUM(C32)</f>
        <v>56377</v>
      </c>
      <c r="D31" s="76">
        <f>SUM(D32)</f>
        <v>2300000</v>
      </c>
      <c r="E31" s="76">
        <f>SUM(E32)</f>
        <v>0</v>
      </c>
      <c r="F31" s="77">
        <f t="shared" si="1"/>
        <v>2356377</v>
      </c>
      <c r="G31" s="26"/>
    </row>
    <row r="32" spans="1:7" ht="21" customHeight="1">
      <c r="A32" s="24">
        <v>142900</v>
      </c>
      <c r="B32" s="36" t="s">
        <v>84</v>
      </c>
      <c r="C32" s="76">
        <v>56377</v>
      </c>
      <c r="D32" s="76">
        <v>2300000</v>
      </c>
      <c r="E32" s="76"/>
      <c r="F32" s="77">
        <f t="shared" si="1"/>
        <v>2356377</v>
      </c>
      <c r="G32" s="26"/>
    </row>
    <row r="33" spans="1:7" ht="21" customHeight="1">
      <c r="A33" s="24"/>
      <c r="B33" s="36" t="s">
        <v>85</v>
      </c>
      <c r="C33" s="76">
        <f>C29-C31</f>
        <v>2943623</v>
      </c>
      <c r="D33" s="76">
        <f>D29-D31</f>
        <v>14048000</v>
      </c>
      <c r="E33" s="76">
        <f>E29-E31</f>
        <v>0</v>
      </c>
      <c r="F33" s="77">
        <f t="shared" si="1"/>
        <v>16991623</v>
      </c>
      <c r="G33" s="26"/>
    </row>
    <row r="34" spans="1:7" ht="21" customHeight="1">
      <c r="A34" s="24"/>
      <c r="B34" s="84" t="s">
        <v>86</v>
      </c>
      <c r="C34" s="76">
        <f>C7+C29</f>
        <v>6856829114</v>
      </c>
      <c r="D34" s="76">
        <f>D7+D29</f>
        <v>356592834</v>
      </c>
      <c r="E34" s="76">
        <f>E7+E29</f>
        <v>252000000</v>
      </c>
      <c r="F34" s="77">
        <f t="shared" si="1"/>
        <v>6961421948</v>
      </c>
      <c r="G34" s="26"/>
    </row>
    <row r="51" ht="16.5">
      <c r="E51" s="62"/>
    </row>
  </sheetData>
  <mergeCells count="16">
    <mergeCell ref="A1:G1"/>
    <mergeCell ref="A2:G2"/>
    <mergeCell ref="C3:F3"/>
    <mergeCell ref="A5:B5"/>
    <mergeCell ref="C5:C6"/>
    <mergeCell ref="D5:D6"/>
    <mergeCell ref="E5:E6"/>
    <mergeCell ref="G5:G6"/>
    <mergeCell ref="A23:G23"/>
    <mergeCell ref="A24:G24"/>
    <mergeCell ref="C25:F25"/>
    <mergeCell ref="A27:B27"/>
    <mergeCell ref="C27:C28"/>
    <mergeCell ref="D27:D28"/>
    <mergeCell ref="E27:E28"/>
    <mergeCell ref="G27:G2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workbookViewId="0" topLeftCell="A10">
      <selection activeCell="C3" sqref="C3"/>
    </sheetView>
  </sheetViews>
  <sheetFormatPr defaultColWidth="9.00390625" defaultRowHeight="16.5"/>
  <cols>
    <col min="1" max="1" width="12.625" style="0" customWidth="1"/>
    <col min="2" max="2" width="14.125" style="0" customWidth="1"/>
    <col min="4" max="4" width="14.625" style="0" customWidth="1"/>
    <col min="5" max="5" width="18.50390625" style="6" customWidth="1"/>
    <col min="6" max="6" width="14.50390625" style="6" customWidth="1"/>
    <col min="7" max="7" width="18.75390625" style="6" customWidth="1"/>
    <col min="8" max="8" width="16.50390625" style="6" customWidth="1"/>
    <col min="9" max="9" width="24.00390625" style="0" customWidth="1"/>
  </cols>
  <sheetData>
    <row r="1" spans="5:8" s="1" customFormat="1" ht="16.5">
      <c r="E1" s="188" t="s">
        <v>0</v>
      </c>
      <c r="F1" s="189"/>
      <c r="G1" s="189"/>
      <c r="H1" s="37"/>
    </row>
    <row r="2" spans="5:8" s="1" customFormat="1" ht="16.5">
      <c r="E2" s="189" t="s">
        <v>87</v>
      </c>
      <c r="F2" s="189"/>
      <c r="G2" s="189"/>
      <c r="H2" s="37"/>
    </row>
    <row r="3" spans="1:9" s="1" customFormat="1" ht="16.5">
      <c r="A3" s="1" t="s">
        <v>88</v>
      </c>
      <c r="E3" s="189" t="s">
        <v>45</v>
      </c>
      <c r="F3" s="189"/>
      <c r="G3" s="189"/>
      <c r="H3" s="37"/>
      <c r="I3" s="23" t="s">
        <v>89</v>
      </c>
    </row>
    <row r="4" spans="5:9" s="1" customFormat="1" ht="17.25" thickBot="1">
      <c r="E4" s="37"/>
      <c r="F4" s="37"/>
      <c r="G4" s="37"/>
      <c r="H4" s="37"/>
      <c r="I4" s="23" t="s">
        <v>4</v>
      </c>
    </row>
    <row r="5" spans="1:9" s="42" customFormat="1" ht="33.75" customHeight="1">
      <c r="A5" s="38" t="s">
        <v>90</v>
      </c>
      <c r="B5" s="39" t="s">
        <v>91</v>
      </c>
      <c r="C5" s="39"/>
      <c r="D5" s="39"/>
      <c r="E5" s="40" t="s">
        <v>92</v>
      </c>
      <c r="F5" s="94" t="s">
        <v>93</v>
      </c>
      <c r="G5" s="40" t="s">
        <v>94</v>
      </c>
      <c r="H5" s="40" t="s">
        <v>95</v>
      </c>
      <c r="I5" s="41" t="s">
        <v>96</v>
      </c>
    </row>
    <row r="6" spans="1:9" ht="16.5">
      <c r="A6" s="190" t="s">
        <v>97</v>
      </c>
      <c r="B6" s="28" t="s">
        <v>98</v>
      </c>
      <c r="C6" s="28"/>
      <c r="D6" s="13"/>
      <c r="E6" s="13">
        <v>723880652</v>
      </c>
      <c r="G6" s="13">
        <v>16562500</v>
      </c>
      <c r="H6" s="13">
        <f>E6+F8-G6</f>
        <v>707318152</v>
      </c>
      <c r="I6" s="95" t="s">
        <v>99</v>
      </c>
    </row>
    <row r="7" spans="1:9" ht="28.5">
      <c r="A7" s="191"/>
      <c r="B7" s="21"/>
      <c r="C7" s="21"/>
      <c r="D7" s="13"/>
      <c r="E7" s="13"/>
      <c r="F7" s="13"/>
      <c r="G7" s="13"/>
      <c r="H7" s="13"/>
      <c r="I7" s="95" t="s">
        <v>100</v>
      </c>
    </row>
    <row r="8" spans="1:9" ht="16.5">
      <c r="A8" s="191"/>
      <c r="B8" s="21"/>
      <c r="C8" s="21"/>
      <c r="D8" s="13"/>
      <c r="E8" s="13"/>
      <c r="F8" s="13"/>
      <c r="G8" s="13"/>
      <c r="H8" s="13"/>
      <c r="I8" s="96"/>
    </row>
    <row r="9" spans="1:10" s="1" customFormat="1" ht="16.5">
      <c r="A9" s="70"/>
      <c r="B9" s="12"/>
      <c r="C9" s="6"/>
      <c r="D9" s="13"/>
      <c r="E9" s="6"/>
      <c r="F9" s="13"/>
      <c r="G9" s="13"/>
      <c r="H9" s="13"/>
      <c r="I9" s="96"/>
      <c r="J9"/>
    </row>
    <row r="10" spans="1:10" s="1" customFormat="1" ht="16.5">
      <c r="A10" s="97"/>
      <c r="B10" s="22" t="s">
        <v>101</v>
      </c>
      <c r="C10" s="22" t="s">
        <v>102</v>
      </c>
      <c r="D10" s="98" t="s">
        <v>103</v>
      </c>
      <c r="E10" s="98" t="s">
        <v>104</v>
      </c>
      <c r="F10" s="19"/>
      <c r="G10" s="99" t="s">
        <v>105</v>
      </c>
      <c r="H10" s="99" t="s">
        <v>95</v>
      </c>
      <c r="I10" s="100" t="s">
        <v>106</v>
      </c>
      <c r="J10"/>
    </row>
    <row r="11" spans="1:9" s="105" customFormat="1" ht="16.5">
      <c r="A11" s="101" t="s">
        <v>107</v>
      </c>
      <c r="B11" s="102">
        <v>51000000</v>
      </c>
      <c r="C11" s="186" t="s">
        <v>108</v>
      </c>
      <c r="D11" s="103">
        <v>36656250</v>
      </c>
      <c r="E11" s="103">
        <f>B11-D11</f>
        <v>14343750</v>
      </c>
      <c r="F11" s="103"/>
      <c r="G11" s="103">
        <v>3187500</v>
      </c>
      <c r="H11" s="103">
        <f aca="true" t="shared" si="0" ref="H11:H20">E11-G11</f>
        <v>11156250</v>
      </c>
      <c r="I11" s="104" t="s">
        <v>109</v>
      </c>
    </row>
    <row r="12" spans="1:9" ht="16.5">
      <c r="A12" s="106"/>
      <c r="B12" s="107">
        <v>89000000</v>
      </c>
      <c r="C12" s="187"/>
      <c r="D12" s="13">
        <v>63968750</v>
      </c>
      <c r="E12" s="13">
        <v>25031250</v>
      </c>
      <c r="G12" s="13"/>
      <c r="H12" s="6">
        <f t="shared" si="0"/>
        <v>25031250</v>
      </c>
      <c r="I12" s="96" t="s">
        <v>110</v>
      </c>
    </row>
    <row r="13" spans="1:9" ht="16.5">
      <c r="A13" s="108" t="s">
        <v>111</v>
      </c>
      <c r="B13" s="107">
        <v>143280000</v>
      </c>
      <c r="C13" s="13" t="s">
        <v>112</v>
      </c>
      <c r="D13" s="13">
        <v>94027500</v>
      </c>
      <c r="E13" s="13">
        <f aca="true" t="shared" si="1" ref="E13:E20">B13-D13</f>
        <v>49252500</v>
      </c>
      <c r="G13" s="13"/>
      <c r="H13" s="6">
        <f t="shared" si="0"/>
        <v>49252500</v>
      </c>
      <c r="I13" s="96" t="s">
        <v>113</v>
      </c>
    </row>
    <row r="14" spans="1:9" s="105" customFormat="1" ht="16.5">
      <c r="A14" s="101" t="s">
        <v>114</v>
      </c>
      <c r="B14" s="102">
        <v>49000000</v>
      </c>
      <c r="C14" s="103" t="s">
        <v>115</v>
      </c>
      <c r="D14" s="103">
        <v>32156250</v>
      </c>
      <c r="E14" s="103">
        <f t="shared" si="1"/>
        <v>16843750</v>
      </c>
      <c r="F14" s="109"/>
      <c r="G14" s="103">
        <v>3062500</v>
      </c>
      <c r="H14" s="109">
        <f t="shared" si="0"/>
        <v>13781250</v>
      </c>
      <c r="I14" s="104" t="s">
        <v>116</v>
      </c>
    </row>
    <row r="15" spans="1:9" s="105" customFormat="1" ht="16.5">
      <c r="A15" s="101" t="s">
        <v>117</v>
      </c>
      <c r="B15" s="102">
        <v>75000000</v>
      </c>
      <c r="C15" s="103" t="s">
        <v>118</v>
      </c>
      <c r="D15" s="103">
        <v>44531250</v>
      </c>
      <c r="E15" s="103">
        <f t="shared" si="1"/>
        <v>30468750</v>
      </c>
      <c r="F15" s="103"/>
      <c r="G15" s="103">
        <v>4687500</v>
      </c>
      <c r="H15" s="103">
        <f t="shared" si="0"/>
        <v>25781250</v>
      </c>
      <c r="I15" s="104" t="s">
        <v>113</v>
      </c>
    </row>
    <row r="16" spans="1:9" ht="16.5">
      <c r="A16" s="106" t="s">
        <v>119</v>
      </c>
      <c r="B16" s="107">
        <v>215500000</v>
      </c>
      <c r="C16" s="13" t="s">
        <v>120</v>
      </c>
      <c r="D16" s="13">
        <v>107750000</v>
      </c>
      <c r="E16" s="13">
        <f t="shared" si="1"/>
        <v>107750000</v>
      </c>
      <c r="F16" s="13"/>
      <c r="G16" s="13"/>
      <c r="H16" s="13">
        <f t="shared" si="0"/>
        <v>107750000</v>
      </c>
      <c r="I16" s="96" t="s">
        <v>121</v>
      </c>
    </row>
    <row r="17" spans="1:9" s="105" customFormat="1" ht="16.5">
      <c r="A17" s="101" t="s">
        <v>122</v>
      </c>
      <c r="B17" s="102">
        <v>90000000</v>
      </c>
      <c r="C17" s="103" t="s">
        <v>123</v>
      </c>
      <c r="D17" s="103">
        <v>47812500</v>
      </c>
      <c r="E17" s="103">
        <f t="shared" si="1"/>
        <v>42187500</v>
      </c>
      <c r="F17" s="103"/>
      <c r="G17" s="103">
        <v>5625000</v>
      </c>
      <c r="H17" s="103">
        <f t="shared" si="0"/>
        <v>36562500</v>
      </c>
      <c r="I17" s="104" t="s">
        <v>124</v>
      </c>
    </row>
    <row r="18" spans="1:9" ht="16.5">
      <c r="A18" s="106" t="s">
        <v>125</v>
      </c>
      <c r="B18" s="107">
        <v>320000000</v>
      </c>
      <c r="C18" s="13" t="s">
        <v>126</v>
      </c>
      <c r="D18" s="13">
        <v>140000000</v>
      </c>
      <c r="E18" s="13">
        <f t="shared" si="1"/>
        <v>180000000</v>
      </c>
      <c r="G18" s="13"/>
      <c r="H18" s="6">
        <f t="shared" si="0"/>
        <v>180000000</v>
      </c>
      <c r="I18" s="96" t="s">
        <v>127</v>
      </c>
    </row>
    <row r="19" spans="1:9" ht="16.5">
      <c r="A19" s="106" t="s">
        <v>128</v>
      </c>
      <c r="B19" s="107">
        <v>202045827</v>
      </c>
      <c r="C19" s="13" t="s">
        <v>129</v>
      </c>
      <c r="D19" s="13">
        <v>63750000</v>
      </c>
      <c r="E19" s="13">
        <f t="shared" si="1"/>
        <v>138295827</v>
      </c>
      <c r="G19" s="13"/>
      <c r="H19" s="6">
        <f t="shared" si="0"/>
        <v>138295827</v>
      </c>
      <c r="I19" s="96" t="s">
        <v>130</v>
      </c>
    </row>
    <row r="20" spans="1:9" ht="16.5">
      <c r="A20" s="106" t="s">
        <v>131</v>
      </c>
      <c r="B20" s="110">
        <v>179707325</v>
      </c>
      <c r="C20" s="13" t="s">
        <v>132</v>
      </c>
      <c r="D20" s="13">
        <v>60000000</v>
      </c>
      <c r="E20" s="25">
        <f t="shared" si="1"/>
        <v>119707325</v>
      </c>
      <c r="G20" s="25"/>
      <c r="H20" s="25">
        <f t="shared" si="0"/>
        <v>119707325</v>
      </c>
      <c r="I20" s="96" t="s">
        <v>133</v>
      </c>
    </row>
    <row r="21" spans="1:9" ht="16.5">
      <c r="A21" s="106" t="s">
        <v>134</v>
      </c>
      <c r="B21" s="107">
        <f>SUM(B11:B20)</f>
        <v>1414533152</v>
      </c>
      <c r="C21" s="107"/>
      <c r="D21" s="107"/>
      <c r="E21" s="13">
        <f>SUM(E11:E20)</f>
        <v>723880652</v>
      </c>
      <c r="F21" s="13"/>
      <c r="G21" s="13">
        <f>SUM(G11:G20)</f>
        <v>16562500</v>
      </c>
      <c r="H21" s="6">
        <f>SUM(H11:H20)</f>
        <v>707318152</v>
      </c>
      <c r="I21" s="96"/>
    </row>
    <row r="22" spans="1:9" ht="16.5">
      <c r="A22" s="43"/>
      <c r="B22" s="21"/>
      <c r="C22" s="21"/>
      <c r="D22" s="21"/>
      <c r="E22" s="13"/>
      <c r="F22" s="13"/>
      <c r="G22" s="13"/>
      <c r="I22" s="96"/>
    </row>
    <row r="23" spans="1:9" ht="16.5">
      <c r="A23" s="30"/>
      <c r="B23" s="31"/>
      <c r="C23" s="31"/>
      <c r="D23" s="31"/>
      <c r="E23" s="25"/>
      <c r="F23" s="25"/>
      <c r="G23" s="25"/>
      <c r="H23" s="25"/>
      <c r="I23" s="111"/>
    </row>
    <row r="24" spans="1:9" s="46" customFormat="1" ht="32.25" customHeight="1" thickBot="1">
      <c r="A24" s="32" t="s">
        <v>135</v>
      </c>
      <c r="B24" s="44"/>
      <c r="C24" s="44"/>
      <c r="D24" s="44"/>
      <c r="E24" s="112">
        <f>SUM(E11:E20)</f>
        <v>723880652</v>
      </c>
      <c r="F24" s="112"/>
      <c r="G24" s="112">
        <f>SUM(G11:G20)</f>
        <v>16562500</v>
      </c>
      <c r="H24" s="112">
        <f>SUM(H11:H20)</f>
        <v>707318152</v>
      </c>
      <c r="I24" s="45"/>
    </row>
    <row r="26" spans="1:9" ht="16.5">
      <c r="A26" s="181" t="s">
        <v>136</v>
      </c>
      <c r="B26" s="181"/>
      <c r="C26" s="181"/>
      <c r="D26" s="181"/>
      <c r="E26" s="181"/>
      <c r="F26" s="181"/>
      <c r="G26" s="181"/>
      <c r="H26" s="181"/>
      <c r="I26" s="181"/>
    </row>
  </sheetData>
  <mergeCells count="6">
    <mergeCell ref="C11:C12"/>
    <mergeCell ref="A26:I26"/>
    <mergeCell ref="E1:G1"/>
    <mergeCell ref="E2:G2"/>
    <mergeCell ref="E3:G3"/>
    <mergeCell ref="A6:A8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0"/>
  <sheetViews>
    <sheetView workbookViewId="0" topLeftCell="A88">
      <selection activeCell="C3" sqref="C3"/>
    </sheetView>
  </sheetViews>
  <sheetFormatPr defaultColWidth="9.00390625" defaultRowHeight="16.5"/>
  <cols>
    <col min="1" max="1" width="15.125" style="0" customWidth="1"/>
    <col min="3" max="3" width="18.25390625" style="0" customWidth="1"/>
    <col min="4" max="4" width="18.00390625" style="0" customWidth="1"/>
    <col min="5" max="5" width="18.125" style="0" customWidth="1"/>
    <col min="6" max="6" width="17.625" style="0" customWidth="1"/>
    <col min="7" max="7" width="8.375" style="0" customWidth="1"/>
    <col min="8" max="8" width="24.625" style="0" customWidth="1"/>
  </cols>
  <sheetData>
    <row r="1" ht="16.5">
      <c r="E1" s="47" t="s">
        <v>137</v>
      </c>
    </row>
    <row r="2" ht="16.5">
      <c r="E2" s="48" t="s">
        <v>138</v>
      </c>
    </row>
    <row r="3" spans="1:8" ht="16.5">
      <c r="A3" s="1" t="s">
        <v>139</v>
      </c>
      <c r="E3" s="48" t="s">
        <v>140</v>
      </c>
      <c r="H3" s="23" t="s">
        <v>141</v>
      </c>
    </row>
    <row r="4" ht="16.5">
      <c r="H4" s="23" t="s">
        <v>142</v>
      </c>
    </row>
    <row r="5" spans="1:8" ht="21.75" customHeight="1">
      <c r="A5" s="184" t="s">
        <v>5</v>
      </c>
      <c r="B5" s="172" t="s">
        <v>143</v>
      </c>
      <c r="C5" s="172"/>
      <c r="D5" s="184" t="s">
        <v>7</v>
      </c>
      <c r="E5" s="184" t="s">
        <v>8</v>
      </c>
      <c r="F5" s="85" t="s">
        <v>9</v>
      </c>
      <c r="G5" s="85"/>
      <c r="H5" s="184" t="s">
        <v>144</v>
      </c>
    </row>
    <row r="6" spans="1:8" ht="21.75" customHeight="1">
      <c r="A6" s="184"/>
      <c r="B6" s="8" t="s">
        <v>145</v>
      </c>
      <c r="C6" s="8" t="s">
        <v>146</v>
      </c>
      <c r="D6" s="184"/>
      <c r="E6" s="184"/>
      <c r="F6" s="35" t="s">
        <v>147</v>
      </c>
      <c r="G6" s="35" t="s">
        <v>148</v>
      </c>
      <c r="H6" s="184"/>
    </row>
    <row r="7" spans="1:8" ht="18" customHeight="1">
      <c r="A7" s="113">
        <f>A8+A27+A48+A50</f>
        <v>1621003210</v>
      </c>
      <c r="B7" s="114">
        <v>411000</v>
      </c>
      <c r="C7" s="22" t="s">
        <v>149</v>
      </c>
      <c r="D7" s="113">
        <f>D8+D27+D48+D50+D52</f>
        <v>1617454766</v>
      </c>
      <c r="E7" s="113">
        <f>E8+E27+E48+E50+E52</f>
        <v>1642761383</v>
      </c>
      <c r="F7" s="49">
        <f>D7-E7</f>
        <v>-25306617</v>
      </c>
      <c r="G7" s="20">
        <f>F7/E7</f>
        <v>-0.015404925670814846</v>
      </c>
      <c r="H7" s="26"/>
    </row>
    <row r="8" spans="1:8" ht="18" customHeight="1">
      <c r="A8" s="115">
        <f>SUM(A10:A26)</f>
        <v>1263815848</v>
      </c>
      <c r="B8" s="28">
        <v>411100</v>
      </c>
      <c r="C8" s="29" t="s">
        <v>150</v>
      </c>
      <c r="D8" s="115">
        <f>SUM(D10:D26)</f>
        <v>1259067626</v>
      </c>
      <c r="E8" s="115">
        <f>SUM(E10:E26)</f>
        <v>1278302690</v>
      </c>
      <c r="F8" s="49">
        <f aca="true" t="shared" si="0" ref="F8:F27">D8-E8</f>
        <v>-19235064</v>
      </c>
      <c r="G8" s="20">
        <f>F8/E8</f>
        <v>-0.015047346884641226</v>
      </c>
      <c r="H8" s="26"/>
    </row>
    <row r="9" spans="1:8" ht="18" customHeight="1">
      <c r="A9" s="115"/>
      <c r="B9" s="116"/>
      <c r="C9" s="14"/>
      <c r="D9" s="115"/>
      <c r="E9" s="115"/>
      <c r="F9" s="117">
        <f t="shared" si="0"/>
        <v>0</v>
      </c>
      <c r="G9" s="118"/>
      <c r="H9" s="51" t="s">
        <v>151</v>
      </c>
    </row>
    <row r="10" spans="1:8" ht="18" customHeight="1">
      <c r="A10" s="119">
        <v>1079417436</v>
      </c>
      <c r="B10" s="120">
        <v>411101</v>
      </c>
      <c r="C10" s="121" t="s">
        <v>152</v>
      </c>
      <c r="D10" s="119">
        <v>1092949200</v>
      </c>
      <c r="E10" s="119">
        <v>1091074897</v>
      </c>
      <c r="F10" s="122">
        <f t="shared" si="0"/>
        <v>1874303</v>
      </c>
      <c r="G10" s="16">
        <f>F10/E10</f>
        <v>0.0017178499891744828</v>
      </c>
      <c r="H10" s="52" t="s">
        <v>153</v>
      </c>
    </row>
    <row r="11" spans="1:8" ht="18" customHeight="1">
      <c r="A11" s="119"/>
      <c r="B11" s="120"/>
      <c r="C11" s="121"/>
      <c r="D11" s="119"/>
      <c r="E11" s="119"/>
      <c r="F11" s="122">
        <f t="shared" si="0"/>
        <v>0</v>
      </c>
      <c r="G11" s="123"/>
      <c r="H11" s="53" t="s">
        <v>154</v>
      </c>
    </row>
    <row r="12" spans="1:8" ht="18" customHeight="1">
      <c r="A12" s="115"/>
      <c r="B12" s="116"/>
      <c r="C12" s="14"/>
      <c r="D12" s="115"/>
      <c r="E12" s="115"/>
      <c r="F12" s="117">
        <f t="shared" si="0"/>
        <v>0</v>
      </c>
      <c r="G12" s="118"/>
      <c r="H12" s="51" t="s">
        <v>155</v>
      </c>
    </row>
    <row r="13" spans="1:8" ht="18" customHeight="1">
      <c r="A13" s="119">
        <v>36604187</v>
      </c>
      <c r="B13" s="120">
        <v>411102</v>
      </c>
      <c r="C13" s="227" t="s">
        <v>156</v>
      </c>
      <c r="D13" s="124">
        <v>23224800</v>
      </c>
      <c r="E13" s="124">
        <v>32339303</v>
      </c>
      <c r="F13" s="125">
        <f t="shared" si="0"/>
        <v>-9114503</v>
      </c>
      <c r="G13" s="16">
        <f>F13/E13</f>
        <v>-0.2818398095963911</v>
      </c>
      <c r="H13" s="52" t="s">
        <v>157</v>
      </c>
    </row>
    <row r="14" spans="1:8" ht="18" customHeight="1">
      <c r="A14" s="77"/>
      <c r="B14" s="126"/>
      <c r="C14" s="228"/>
      <c r="D14" s="77"/>
      <c r="E14" s="77"/>
      <c r="F14" s="127">
        <f t="shared" si="0"/>
        <v>0</v>
      </c>
      <c r="G14" s="123"/>
      <c r="H14" s="53" t="s">
        <v>158</v>
      </c>
    </row>
    <row r="15" spans="1:8" ht="18" customHeight="1">
      <c r="A15" s="115"/>
      <c r="B15" s="128"/>
      <c r="C15" s="29"/>
      <c r="D15" s="129"/>
      <c r="E15" s="115"/>
      <c r="F15" s="117">
        <f t="shared" si="0"/>
        <v>0</v>
      </c>
      <c r="G15" s="118"/>
      <c r="H15" s="51" t="s">
        <v>159</v>
      </c>
    </row>
    <row r="16" spans="1:8" ht="18" customHeight="1">
      <c r="A16" s="119">
        <v>57511307</v>
      </c>
      <c r="B16" s="130">
        <v>411103</v>
      </c>
      <c r="C16" s="12" t="s">
        <v>160</v>
      </c>
      <c r="D16" s="131">
        <v>58282496</v>
      </c>
      <c r="E16" s="119">
        <v>59500229</v>
      </c>
      <c r="F16" s="122">
        <f t="shared" si="0"/>
        <v>-1217733</v>
      </c>
      <c r="G16" s="16">
        <f>F16/E16</f>
        <v>-0.020466022071948663</v>
      </c>
      <c r="H16" s="52" t="s">
        <v>161</v>
      </c>
    </row>
    <row r="17" spans="1:8" ht="18" customHeight="1">
      <c r="A17" s="77"/>
      <c r="B17" s="132"/>
      <c r="C17" s="50"/>
      <c r="D17" s="133"/>
      <c r="E17" s="77"/>
      <c r="F17" s="127">
        <f t="shared" si="0"/>
        <v>0</v>
      </c>
      <c r="G17" s="123"/>
      <c r="H17" s="53" t="s">
        <v>162</v>
      </c>
    </row>
    <row r="18" spans="1:8" ht="18" customHeight="1">
      <c r="A18" s="115"/>
      <c r="B18" s="229">
        <v>411104</v>
      </c>
      <c r="C18" s="232" t="s">
        <v>163</v>
      </c>
      <c r="D18" s="218">
        <v>69326010</v>
      </c>
      <c r="E18" s="218">
        <v>80359405</v>
      </c>
      <c r="F18" s="220">
        <f t="shared" si="0"/>
        <v>-11033395</v>
      </c>
      <c r="G18" s="198">
        <f aca="true" t="shared" si="1" ref="G18:G27">F18/E18</f>
        <v>-0.13730060594649748</v>
      </c>
      <c r="H18" s="51" t="s">
        <v>164</v>
      </c>
    </row>
    <row r="19" spans="1:8" ht="18" customHeight="1">
      <c r="A19" s="119">
        <v>79465668</v>
      </c>
      <c r="B19" s="230"/>
      <c r="C19" s="233"/>
      <c r="D19" s="235"/>
      <c r="E19" s="235"/>
      <c r="F19" s="236"/>
      <c r="G19" s="199"/>
      <c r="H19" s="52" t="s">
        <v>165</v>
      </c>
    </row>
    <row r="20" spans="1:8" ht="18" customHeight="1">
      <c r="A20" s="119"/>
      <c r="B20" s="230"/>
      <c r="C20" s="233"/>
      <c r="D20" s="235"/>
      <c r="E20" s="235"/>
      <c r="F20" s="236"/>
      <c r="G20" s="199"/>
      <c r="H20" s="52" t="s">
        <v>166</v>
      </c>
    </row>
    <row r="21" spans="1:8" ht="18" customHeight="1">
      <c r="A21" s="119"/>
      <c r="B21" s="231"/>
      <c r="C21" s="234"/>
      <c r="D21" s="219"/>
      <c r="E21" s="219"/>
      <c r="F21" s="221"/>
      <c r="G21" s="200"/>
      <c r="H21" s="52" t="s">
        <v>167</v>
      </c>
    </row>
    <row r="22" spans="1:8" ht="18" customHeight="1">
      <c r="A22" s="218">
        <v>10817250</v>
      </c>
      <c r="B22" s="224">
        <v>411105</v>
      </c>
      <c r="C22" s="225" t="s">
        <v>168</v>
      </c>
      <c r="D22" s="218">
        <v>6209280</v>
      </c>
      <c r="E22" s="218">
        <v>6748700</v>
      </c>
      <c r="F22" s="220">
        <f t="shared" si="0"/>
        <v>-539420</v>
      </c>
      <c r="G22" s="198">
        <f t="shared" si="1"/>
        <v>-0.079929467897521</v>
      </c>
      <c r="H22" s="51" t="s">
        <v>169</v>
      </c>
    </row>
    <row r="23" spans="1:8" ht="18" customHeight="1">
      <c r="A23" s="219"/>
      <c r="B23" s="176"/>
      <c r="C23" s="226"/>
      <c r="D23" s="219"/>
      <c r="E23" s="219"/>
      <c r="F23" s="221"/>
      <c r="G23" s="200"/>
      <c r="H23" s="52" t="s">
        <v>170</v>
      </c>
    </row>
    <row r="24" spans="1:8" ht="18" customHeight="1">
      <c r="A24" s="222"/>
      <c r="B24" s="224">
        <v>411106</v>
      </c>
      <c r="C24" s="225" t="s">
        <v>171</v>
      </c>
      <c r="D24" s="218">
        <v>3075840</v>
      </c>
      <c r="E24" s="218">
        <v>4058580</v>
      </c>
      <c r="F24" s="220">
        <f t="shared" si="0"/>
        <v>-982740</v>
      </c>
      <c r="G24" s="198">
        <f t="shared" si="1"/>
        <v>-0.24213887615865648</v>
      </c>
      <c r="H24" s="51" t="s">
        <v>172</v>
      </c>
    </row>
    <row r="25" spans="1:8" ht="18" customHeight="1">
      <c r="A25" s="223"/>
      <c r="B25" s="176"/>
      <c r="C25" s="226"/>
      <c r="D25" s="219"/>
      <c r="E25" s="219"/>
      <c r="F25" s="221"/>
      <c r="G25" s="200"/>
      <c r="H25" s="52" t="s">
        <v>173</v>
      </c>
    </row>
    <row r="26" spans="1:8" ht="18" customHeight="1">
      <c r="A26" s="76"/>
      <c r="B26" s="134">
        <v>411107</v>
      </c>
      <c r="C26" s="135" t="s">
        <v>174</v>
      </c>
      <c r="D26" s="76">
        <v>6000000</v>
      </c>
      <c r="E26" s="76">
        <v>4221576</v>
      </c>
      <c r="F26" s="49">
        <f t="shared" si="0"/>
        <v>1778424</v>
      </c>
      <c r="G26" s="20">
        <f t="shared" si="1"/>
        <v>0.4212701607172298</v>
      </c>
      <c r="H26" s="136"/>
    </row>
    <row r="27" spans="1:8" ht="18" customHeight="1">
      <c r="A27" s="76">
        <f>SUM(A36:A47)</f>
        <v>305170512</v>
      </c>
      <c r="B27" s="24">
        <v>411200</v>
      </c>
      <c r="C27" s="22" t="s">
        <v>175</v>
      </c>
      <c r="D27" s="76">
        <f>SUM(D36:D47)</f>
        <v>306881988</v>
      </c>
      <c r="E27" s="76">
        <f>SUM(E36:E47)</f>
        <v>311588945</v>
      </c>
      <c r="F27" s="49">
        <f t="shared" si="0"/>
        <v>-4706957</v>
      </c>
      <c r="G27" s="20">
        <f t="shared" si="1"/>
        <v>-0.015106302953078132</v>
      </c>
      <c r="H27" s="26"/>
    </row>
    <row r="28" spans="2:5" s="34" customFormat="1" ht="18" customHeight="1">
      <c r="B28" s="137"/>
      <c r="C28" s="33"/>
      <c r="D28" s="138"/>
      <c r="E28" s="138"/>
    </row>
    <row r="29" spans="2:8" s="34" customFormat="1" ht="18" customHeight="1">
      <c r="B29" s="137"/>
      <c r="C29" s="33"/>
      <c r="D29" s="138"/>
      <c r="E29" s="138"/>
      <c r="H29" s="139"/>
    </row>
    <row r="30" ht="16.5">
      <c r="E30" s="47" t="s">
        <v>176</v>
      </c>
    </row>
    <row r="31" ht="16.5">
      <c r="E31" s="48" t="s">
        <v>177</v>
      </c>
    </row>
    <row r="32" spans="1:8" ht="16.5">
      <c r="A32" s="1" t="s">
        <v>178</v>
      </c>
      <c r="E32" s="48" t="s">
        <v>179</v>
      </c>
      <c r="H32" s="23" t="s">
        <v>180</v>
      </c>
    </row>
    <row r="33" ht="16.5">
      <c r="H33" s="23" t="s">
        <v>181</v>
      </c>
    </row>
    <row r="34" spans="1:8" ht="16.5">
      <c r="A34" s="184" t="s">
        <v>182</v>
      </c>
      <c r="B34" s="172" t="s">
        <v>183</v>
      </c>
      <c r="C34" s="172"/>
      <c r="D34" s="184" t="s">
        <v>184</v>
      </c>
      <c r="E34" s="184" t="s">
        <v>185</v>
      </c>
      <c r="F34" s="85" t="s">
        <v>9</v>
      </c>
      <c r="G34" s="85"/>
      <c r="H34" s="184" t="s">
        <v>144</v>
      </c>
    </row>
    <row r="35" spans="1:8" ht="16.5">
      <c r="A35" s="184"/>
      <c r="B35" s="8" t="s">
        <v>145</v>
      </c>
      <c r="C35" s="8" t="s">
        <v>146</v>
      </c>
      <c r="D35" s="184"/>
      <c r="E35" s="184"/>
      <c r="F35" s="35" t="s">
        <v>147</v>
      </c>
      <c r="G35" s="35" t="s">
        <v>148</v>
      </c>
      <c r="H35" s="184"/>
    </row>
    <row r="36" spans="1:8" ht="16.5">
      <c r="A36" s="140"/>
      <c r="B36" s="214">
        <v>411201</v>
      </c>
      <c r="C36" s="174" t="s">
        <v>186</v>
      </c>
      <c r="D36" s="67"/>
      <c r="E36" s="67"/>
      <c r="F36" s="201">
        <f>D37-E37</f>
        <v>-4952809</v>
      </c>
      <c r="G36" s="67"/>
      <c r="H36" s="51" t="s">
        <v>187</v>
      </c>
    </row>
    <row r="37" spans="1:8" ht="16.5">
      <c r="A37" s="142">
        <v>282935623</v>
      </c>
      <c r="B37" s="215"/>
      <c r="C37" s="217"/>
      <c r="D37" s="142">
        <v>283255300</v>
      </c>
      <c r="E37" s="142">
        <v>288208109</v>
      </c>
      <c r="F37" s="202"/>
      <c r="G37" s="16">
        <f aca="true" t="shared" si="2" ref="G37:G55">F37/E37</f>
        <v>0</v>
      </c>
      <c r="H37" s="52" t="s">
        <v>188</v>
      </c>
    </row>
    <row r="38" spans="1:8" ht="16.5">
      <c r="A38" s="144"/>
      <c r="B38" s="216"/>
      <c r="C38" s="185"/>
      <c r="D38" s="68"/>
      <c r="E38" s="68"/>
      <c r="F38" s="202"/>
      <c r="G38" s="145"/>
      <c r="H38" s="53" t="s">
        <v>189</v>
      </c>
    </row>
    <row r="39" spans="1:8" ht="18" customHeight="1">
      <c r="A39" s="140"/>
      <c r="B39" s="146"/>
      <c r="C39" s="73"/>
      <c r="D39" s="140"/>
      <c r="E39" s="67"/>
      <c r="F39" s="141">
        <f aca="true" t="shared" si="3" ref="F39:F80">D39-E39</f>
        <v>0</v>
      </c>
      <c r="G39" s="15"/>
      <c r="H39" s="51" t="s">
        <v>190</v>
      </c>
    </row>
    <row r="40" spans="1:8" ht="18" customHeight="1">
      <c r="A40" s="142">
        <v>15046889</v>
      </c>
      <c r="B40" s="120">
        <v>411203</v>
      </c>
      <c r="C40" s="12" t="s">
        <v>191</v>
      </c>
      <c r="D40" s="142">
        <v>15173788</v>
      </c>
      <c r="E40" s="142">
        <v>15426836</v>
      </c>
      <c r="F40" s="143">
        <f t="shared" si="3"/>
        <v>-253048</v>
      </c>
      <c r="G40" s="16">
        <f t="shared" si="2"/>
        <v>-0.016403104304732352</v>
      </c>
      <c r="H40" s="52" t="s">
        <v>192</v>
      </c>
    </row>
    <row r="41" spans="1:8" ht="18" customHeight="1">
      <c r="A41" s="144"/>
      <c r="B41" s="126"/>
      <c r="C41" s="50"/>
      <c r="D41" s="144"/>
      <c r="E41" s="144"/>
      <c r="F41" s="147">
        <f t="shared" si="3"/>
        <v>0</v>
      </c>
      <c r="G41" s="145"/>
      <c r="H41" s="53" t="s">
        <v>193</v>
      </c>
    </row>
    <row r="42" spans="1:8" ht="18" customHeight="1">
      <c r="A42" s="93">
        <v>7188000</v>
      </c>
      <c r="B42" s="208">
        <v>411204</v>
      </c>
      <c r="C42" s="211" t="s">
        <v>194</v>
      </c>
      <c r="D42" s="93">
        <v>7700160</v>
      </c>
      <c r="E42" s="93">
        <v>7128000</v>
      </c>
      <c r="F42" s="201">
        <f t="shared" si="3"/>
        <v>572160</v>
      </c>
      <c r="G42" s="198">
        <f t="shared" si="2"/>
        <v>0.08026936026936027</v>
      </c>
      <c r="H42" s="51" t="s">
        <v>195</v>
      </c>
    </row>
    <row r="43" spans="1:8" ht="4.5" customHeight="1">
      <c r="A43" s="71"/>
      <c r="B43" s="209"/>
      <c r="C43" s="212"/>
      <c r="D43" s="71"/>
      <c r="E43" s="71"/>
      <c r="F43" s="202">
        <f t="shared" si="3"/>
        <v>0</v>
      </c>
      <c r="G43" s="199"/>
      <c r="H43" s="53"/>
    </row>
    <row r="44" spans="1:8" ht="2.25" customHeight="1" hidden="1">
      <c r="A44" s="71"/>
      <c r="B44" s="209"/>
      <c r="C44" s="212"/>
      <c r="D44" s="71"/>
      <c r="E44" s="71"/>
      <c r="F44" s="202">
        <f t="shared" si="3"/>
        <v>0</v>
      </c>
      <c r="G44" s="199"/>
      <c r="H44" s="52"/>
    </row>
    <row r="45" spans="1:8" ht="0.75" customHeight="1" hidden="1">
      <c r="A45" s="72"/>
      <c r="B45" s="210"/>
      <c r="C45" s="213"/>
      <c r="D45" s="72"/>
      <c r="E45" s="72"/>
      <c r="F45" s="203">
        <f t="shared" si="3"/>
        <v>0</v>
      </c>
      <c r="G45" s="200"/>
      <c r="H45" s="52"/>
    </row>
    <row r="46" spans="1:8" ht="18" customHeight="1">
      <c r="A46" s="93"/>
      <c r="B46" s="149">
        <v>411205</v>
      </c>
      <c r="C46" s="204" t="s">
        <v>196</v>
      </c>
      <c r="D46" s="93">
        <v>752740</v>
      </c>
      <c r="E46" s="93">
        <v>826000</v>
      </c>
      <c r="F46" s="201">
        <f t="shared" si="3"/>
        <v>-73260</v>
      </c>
      <c r="G46" s="206">
        <v>0.08026936026936027</v>
      </c>
      <c r="H46" s="52" t="s">
        <v>197</v>
      </c>
    </row>
    <row r="47" spans="1:8" ht="4.5" customHeight="1">
      <c r="A47" s="72"/>
      <c r="B47" s="175"/>
      <c r="C47" s="205"/>
      <c r="D47" s="72"/>
      <c r="E47" s="72"/>
      <c r="F47" s="203"/>
      <c r="G47" s="207"/>
      <c r="H47" s="52"/>
    </row>
    <row r="48" spans="1:8" ht="18" customHeight="1">
      <c r="A48" s="76">
        <v>30101600</v>
      </c>
      <c r="B48" s="63">
        <v>411300</v>
      </c>
      <c r="C48" s="154" t="s">
        <v>198</v>
      </c>
      <c r="D48" s="155">
        <f>SUM(D49)</f>
        <v>29544000</v>
      </c>
      <c r="E48" s="155">
        <f>SUM(E49)</f>
        <v>30982768</v>
      </c>
      <c r="F48" s="156">
        <f t="shared" si="3"/>
        <v>-1438768</v>
      </c>
      <c r="G48" s="20">
        <f t="shared" si="2"/>
        <v>-0.04643768432826918</v>
      </c>
      <c r="H48" s="55"/>
    </row>
    <row r="49" spans="1:8" ht="18" customHeight="1">
      <c r="A49" s="76">
        <v>30101600</v>
      </c>
      <c r="B49" s="157">
        <v>411301</v>
      </c>
      <c r="C49" s="22" t="s">
        <v>199</v>
      </c>
      <c r="D49" s="158">
        <v>29544000</v>
      </c>
      <c r="E49" s="155">
        <v>30982768</v>
      </c>
      <c r="F49" s="156">
        <f t="shared" si="3"/>
        <v>-1438768</v>
      </c>
      <c r="G49" s="20">
        <f t="shared" si="2"/>
        <v>-0.04643768432826918</v>
      </c>
      <c r="H49" s="53" t="s">
        <v>200</v>
      </c>
    </row>
    <row r="50" spans="1:8" ht="18" customHeight="1">
      <c r="A50" s="76">
        <v>21915250</v>
      </c>
      <c r="B50" s="28">
        <v>411400</v>
      </c>
      <c r="C50" s="159" t="s">
        <v>201</v>
      </c>
      <c r="D50" s="115">
        <f>SUM(D51)</f>
        <v>21600000</v>
      </c>
      <c r="E50" s="144">
        <f>SUM(E51)</f>
        <v>21483500</v>
      </c>
      <c r="F50" s="156">
        <f t="shared" si="3"/>
        <v>116500</v>
      </c>
      <c r="G50" s="20">
        <f t="shared" si="2"/>
        <v>0.005422766309027859</v>
      </c>
      <c r="H50" s="55"/>
    </row>
    <row r="51" spans="1:8" ht="18" customHeight="1">
      <c r="A51" s="76">
        <v>21915250</v>
      </c>
      <c r="B51" s="157">
        <v>411401</v>
      </c>
      <c r="C51" s="22" t="s">
        <v>202</v>
      </c>
      <c r="D51" s="158">
        <v>21600000</v>
      </c>
      <c r="E51" s="155">
        <v>21483500</v>
      </c>
      <c r="F51" s="156">
        <f t="shared" si="3"/>
        <v>116500</v>
      </c>
      <c r="G51" s="20">
        <f t="shared" si="2"/>
        <v>0.005422766309027859</v>
      </c>
      <c r="H51" s="53" t="s">
        <v>203</v>
      </c>
    </row>
    <row r="52" spans="1:7" s="26" customFormat="1" ht="18" customHeight="1">
      <c r="A52" s="76">
        <f>SUM(A53)</f>
        <v>419200</v>
      </c>
      <c r="B52" s="24">
        <v>411600</v>
      </c>
      <c r="C52" s="160" t="s">
        <v>204</v>
      </c>
      <c r="D52" s="76">
        <f>SUM(D53)</f>
        <v>361152</v>
      </c>
      <c r="E52" s="76">
        <f>SUM(E53)</f>
        <v>403480</v>
      </c>
      <c r="F52" s="156">
        <f t="shared" si="3"/>
        <v>-42328</v>
      </c>
      <c r="G52" s="20">
        <f t="shared" si="2"/>
        <v>-0.10490730643402399</v>
      </c>
    </row>
    <row r="53" spans="1:8" s="26" customFormat="1" ht="18" customHeight="1">
      <c r="A53" s="76">
        <v>419200</v>
      </c>
      <c r="B53" s="157">
        <v>411601</v>
      </c>
      <c r="C53" s="22" t="s">
        <v>205</v>
      </c>
      <c r="D53" s="76">
        <v>361152</v>
      </c>
      <c r="E53" s="155">
        <v>403480</v>
      </c>
      <c r="F53" s="156">
        <f t="shared" si="3"/>
        <v>-42328</v>
      </c>
      <c r="G53" s="20">
        <f t="shared" si="2"/>
        <v>-0.10490730643402399</v>
      </c>
      <c r="H53" s="53" t="s">
        <v>206</v>
      </c>
    </row>
    <row r="54" spans="1:8" ht="18" customHeight="1">
      <c r="A54" s="161">
        <f>SUM(A55:A65)</f>
        <v>759330205</v>
      </c>
      <c r="B54" s="114">
        <v>412000</v>
      </c>
      <c r="C54" s="36" t="s">
        <v>207</v>
      </c>
      <c r="D54" s="158">
        <f>SUM(D55:D56)</f>
        <v>37424320</v>
      </c>
      <c r="E54" s="155">
        <f>SUM(E55:E65)</f>
        <v>564566247</v>
      </c>
      <c r="F54" s="156">
        <f t="shared" si="3"/>
        <v>-527141927</v>
      </c>
      <c r="G54" s="20">
        <f t="shared" si="2"/>
        <v>-0.9337113754163203</v>
      </c>
      <c r="H54" s="162"/>
    </row>
    <row r="55" spans="1:8" ht="18" customHeight="1">
      <c r="A55" s="161">
        <v>18138417</v>
      </c>
      <c r="B55" s="24">
        <v>412100</v>
      </c>
      <c r="C55" s="36" t="s">
        <v>208</v>
      </c>
      <c r="D55" s="158">
        <v>37424320</v>
      </c>
      <c r="E55" s="155">
        <v>26711961</v>
      </c>
      <c r="F55" s="156">
        <f t="shared" si="3"/>
        <v>10712359</v>
      </c>
      <c r="G55" s="20">
        <f t="shared" si="2"/>
        <v>0.40103229410974356</v>
      </c>
      <c r="H55" s="162"/>
    </row>
    <row r="56" spans="1:8" ht="18" customHeight="1">
      <c r="A56" s="161">
        <v>1963700</v>
      </c>
      <c r="B56" s="24">
        <v>412300</v>
      </c>
      <c r="C56" s="36" t="s">
        <v>209</v>
      </c>
      <c r="D56" s="158"/>
      <c r="E56" s="163"/>
      <c r="F56" s="156">
        <f>D56-E56</f>
        <v>0</v>
      </c>
      <c r="G56" s="20"/>
      <c r="H56" s="162"/>
    </row>
    <row r="57" spans="1:8" ht="18" customHeight="1">
      <c r="A57" s="161">
        <f>SUM(A58)</f>
        <v>74782125</v>
      </c>
      <c r="B57" s="114">
        <v>413000</v>
      </c>
      <c r="C57" s="36" t="s">
        <v>210</v>
      </c>
      <c r="D57" s="161">
        <f>SUM(D58)</f>
        <v>54303308</v>
      </c>
      <c r="E57" s="161">
        <f>SUM(E58)</f>
        <v>66140926</v>
      </c>
      <c r="F57" s="156">
        <f>D57-E57</f>
        <v>-11837618</v>
      </c>
      <c r="G57" s="20">
        <f>F57/E57</f>
        <v>-0.17897569199439392</v>
      </c>
      <c r="H57" s="26"/>
    </row>
    <row r="58" spans="1:8" ht="18" customHeight="1">
      <c r="A58" s="161">
        <v>74782125</v>
      </c>
      <c r="B58" s="24">
        <v>413100</v>
      </c>
      <c r="C58" s="36" t="s">
        <v>211</v>
      </c>
      <c r="D58" s="161">
        <v>54303308</v>
      </c>
      <c r="E58" s="163">
        <v>66140926</v>
      </c>
      <c r="F58" s="156">
        <f>D58-E58</f>
        <v>-11837618</v>
      </c>
      <c r="G58" s="20">
        <f>F58/E58</f>
        <v>-0.17897569199439392</v>
      </c>
      <c r="H58" s="26"/>
    </row>
    <row r="59" spans="1:8" ht="18" customHeight="1">
      <c r="A59" s="161">
        <f>SUM(A60:A66)</f>
        <v>295417124</v>
      </c>
      <c r="B59" s="114">
        <v>415000</v>
      </c>
      <c r="C59" s="36" t="s">
        <v>212</v>
      </c>
      <c r="D59" s="158">
        <f>SUM(D60:D66)</f>
        <v>201800000</v>
      </c>
      <c r="E59" s="158">
        <f>SUM(E60:E66)</f>
        <v>203583167</v>
      </c>
      <c r="F59" s="156">
        <f>D59-E59</f>
        <v>-1783167</v>
      </c>
      <c r="G59" s="20">
        <f>F59/E59</f>
        <v>-0.008758911781738812</v>
      </c>
      <c r="H59" s="26"/>
    </row>
    <row r="60" spans="1:8" ht="18" customHeight="1">
      <c r="A60" s="161">
        <v>294246714</v>
      </c>
      <c r="B60" s="24">
        <v>415100</v>
      </c>
      <c r="C60" s="36" t="s">
        <v>213</v>
      </c>
      <c r="D60" s="158">
        <v>200000000</v>
      </c>
      <c r="E60" s="163">
        <v>201989267</v>
      </c>
      <c r="F60" s="156">
        <f>D60-E60</f>
        <v>-1989267</v>
      </c>
      <c r="G60" s="20">
        <f>F60/E60</f>
        <v>-0.009848379716136106</v>
      </c>
      <c r="H60" s="26"/>
    </row>
    <row r="61" ht="18" customHeight="1">
      <c r="E61" s="47" t="s">
        <v>0</v>
      </c>
    </row>
    <row r="62" ht="18" customHeight="1">
      <c r="E62" s="48" t="s">
        <v>214</v>
      </c>
    </row>
    <row r="63" spans="1:8" ht="18" customHeight="1">
      <c r="A63" s="1" t="s">
        <v>215</v>
      </c>
      <c r="E63" s="48" t="s">
        <v>45</v>
      </c>
      <c r="H63" s="23" t="s">
        <v>216</v>
      </c>
    </row>
    <row r="64" spans="1:8" ht="18" customHeight="1">
      <c r="A64" s="184" t="s">
        <v>5</v>
      </c>
      <c r="B64" s="172" t="s">
        <v>143</v>
      </c>
      <c r="C64" s="172"/>
      <c r="D64" s="184" t="s">
        <v>7</v>
      </c>
      <c r="E64" s="174" t="s">
        <v>8</v>
      </c>
      <c r="F64" s="85" t="s">
        <v>9</v>
      </c>
      <c r="G64" s="85"/>
      <c r="H64" s="184" t="s">
        <v>144</v>
      </c>
    </row>
    <row r="65" spans="1:8" ht="18" customHeight="1">
      <c r="A65" s="184"/>
      <c r="B65" s="8" t="s">
        <v>145</v>
      </c>
      <c r="C65" s="8" t="s">
        <v>146</v>
      </c>
      <c r="D65" s="184"/>
      <c r="E65" s="185"/>
      <c r="F65" s="35" t="s">
        <v>147</v>
      </c>
      <c r="G65" s="35" t="s">
        <v>148</v>
      </c>
      <c r="H65" s="184"/>
    </row>
    <row r="66" spans="1:8" ht="18" customHeight="1">
      <c r="A66" s="161">
        <v>1170410</v>
      </c>
      <c r="B66" s="24">
        <v>415200</v>
      </c>
      <c r="C66" s="36" t="s">
        <v>217</v>
      </c>
      <c r="D66" s="158">
        <v>1800000</v>
      </c>
      <c r="E66" s="163">
        <v>1593900</v>
      </c>
      <c r="F66" s="156">
        <f t="shared" si="3"/>
        <v>206100</v>
      </c>
      <c r="G66" s="20">
        <f aca="true" t="shared" si="4" ref="G66:G80">F66/E66</f>
        <v>0.1293054771315641</v>
      </c>
      <c r="H66" s="26"/>
    </row>
    <row r="67" spans="1:8" ht="18" customHeight="1">
      <c r="A67" s="161">
        <f>SUM(A68:A69)</f>
        <v>21635634</v>
      </c>
      <c r="B67" s="114">
        <v>417000</v>
      </c>
      <c r="C67" s="36" t="s">
        <v>218</v>
      </c>
      <c r="D67" s="161">
        <f>SUM(D68:D69)</f>
        <v>5030000</v>
      </c>
      <c r="E67" s="161">
        <f>SUM(E68:E69)</f>
        <v>12529273</v>
      </c>
      <c r="F67" s="156">
        <f t="shared" si="3"/>
        <v>-7499273</v>
      </c>
      <c r="G67" s="20">
        <f t="shared" si="4"/>
        <v>-0.598540154724061</v>
      </c>
      <c r="H67" s="162"/>
    </row>
    <row r="68" spans="1:8" ht="18" customHeight="1">
      <c r="A68" s="161">
        <v>21504483</v>
      </c>
      <c r="B68" s="24">
        <v>417100</v>
      </c>
      <c r="C68" s="36" t="s">
        <v>219</v>
      </c>
      <c r="D68" s="161">
        <v>5000000</v>
      </c>
      <c r="E68" s="161">
        <v>12500000</v>
      </c>
      <c r="F68" s="49">
        <f t="shared" si="3"/>
        <v>-7500000</v>
      </c>
      <c r="G68" s="20">
        <f t="shared" si="4"/>
        <v>-0.6</v>
      </c>
      <c r="H68" s="162"/>
    </row>
    <row r="69" spans="1:8" ht="18" customHeight="1">
      <c r="A69" s="161">
        <v>131151</v>
      </c>
      <c r="B69" s="24">
        <v>417300</v>
      </c>
      <c r="C69" s="36" t="s">
        <v>220</v>
      </c>
      <c r="D69" s="161">
        <v>30000</v>
      </c>
      <c r="E69" s="161">
        <v>29273</v>
      </c>
      <c r="F69" s="49">
        <f t="shared" si="3"/>
        <v>727</v>
      </c>
      <c r="G69" s="20">
        <f t="shared" si="4"/>
        <v>0.024835172343114817</v>
      </c>
      <c r="H69" s="162"/>
    </row>
    <row r="70" spans="1:8" ht="18" customHeight="1">
      <c r="A70" s="161"/>
      <c r="B70" s="114">
        <v>419000</v>
      </c>
      <c r="C70" s="36" t="s">
        <v>221</v>
      </c>
      <c r="D70" s="158">
        <f>SUM(D71:D79)</f>
        <v>71300000</v>
      </c>
      <c r="E70" s="158">
        <f>SUM(E71:E79)</f>
        <v>104169259</v>
      </c>
      <c r="F70" s="49">
        <f t="shared" si="3"/>
        <v>-32869259</v>
      </c>
      <c r="G70" s="20">
        <f t="shared" si="4"/>
        <v>-0.31553703381916154</v>
      </c>
      <c r="H70" s="26"/>
    </row>
    <row r="71" spans="1:8" ht="18" customHeight="1">
      <c r="A71" s="86">
        <v>24095197</v>
      </c>
      <c r="B71" s="149">
        <v>419100</v>
      </c>
      <c r="C71" s="87" t="s">
        <v>222</v>
      </c>
      <c r="D71" s="89"/>
      <c r="E71" s="89">
        <v>24672308</v>
      </c>
      <c r="F71" s="91">
        <f t="shared" si="3"/>
        <v>-24672308</v>
      </c>
      <c r="G71" s="198">
        <f t="shared" si="4"/>
        <v>-1</v>
      </c>
      <c r="H71" s="59"/>
    </row>
    <row r="72" spans="1:8" ht="18" customHeight="1">
      <c r="A72" s="86"/>
      <c r="B72" s="150"/>
      <c r="C72" s="87"/>
      <c r="D72" s="90"/>
      <c r="E72" s="90"/>
      <c r="F72" s="92"/>
      <c r="G72" s="199"/>
      <c r="H72" s="60"/>
    </row>
    <row r="73" spans="1:8" ht="18" customHeight="1">
      <c r="A73" s="86"/>
      <c r="B73" s="150"/>
      <c r="C73" s="88"/>
      <c r="D73" s="90"/>
      <c r="E73" s="90"/>
      <c r="F73" s="92"/>
      <c r="G73" s="200"/>
      <c r="H73" s="61"/>
    </row>
    <row r="74" spans="1:8" ht="18" customHeight="1">
      <c r="A74" s="164">
        <v>13193529</v>
      </c>
      <c r="B74" s="63">
        <v>419200</v>
      </c>
      <c r="C74" s="57" t="s">
        <v>223</v>
      </c>
      <c r="D74" s="78">
        <v>7800000</v>
      </c>
      <c r="E74" s="78">
        <v>9474203</v>
      </c>
      <c r="F74" s="49">
        <f t="shared" si="3"/>
        <v>-1674203</v>
      </c>
      <c r="G74" s="58">
        <f t="shared" si="4"/>
        <v>-0.17671175084595506</v>
      </c>
      <c r="H74" s="14" t="s">
        <v>224</v>
      </c>
    </row>
    <row r="75" spans="1:8" ht="18" customHeight="1">
      <c r="A75" s="167">
        <v>41895000</v>
      </c>
      <c r="B75" s="149">
        <v>419300</v>
      </c>
      <c r="C75" s="151" t="s">
        <v>225</v>
      </c>
      <c r="D75" s="192">
        <v>43500000</v>
      </c>
      <c r="E75" s="192">
        <v>50022748</v>
      </c>
      <c r="F75" s="195">
        <f t="shared" si="3"/>
        <v>-6522748</v>
      </c>
      <c r="G75" s="198">
        <f t="shared" si="4"/>
        <v>-0.13039563520180858</v>
      </c>
      <c r="H75" s="14" t="s">
        <v>226</v>
      </c>
    </row>
    <row r="76" spans="1:8" ht="18" customHeight="1">
      <c r="A76" s="168"/>
      <c r="B76" s="150"/>
      <c r="C76" s="152"/>
      <c r="D76" s="193"/>
      <c r="E76" s="193"/>
      <c r="F76" s="196"/>
      <c r="G76" s="199"/>
      <c r="H76" s="21" t="s">
        <v>227</v>
      </c>
    </row>
    <row r="77" spans="1:8" ht="18" customHeight="1">
      <c r="A77" s="168"/>
      <c r="B77" s="150"/>
      <c r="C77" s="152"/>
      <c r="D77" s="193"/>
      <c r="E77" s="193"/>
      <c r="F77" s="196"/>
      <c r="G77" s="199"/>
      <c r="H77" s="21" t="s">
        <v>228</v>
      </c>
    </row>
    <row r="78" spans="1:8" ht="18" customHeight="1">
      <c r="A78" s="148"/>
      <c r="B78" s="175"/>
      <c r="C78" s="153"/>
      <c r="D78" s="194"/>
      <c r="E78" s="194"/>
      <c r="F78" s="197"/>
      <c r="G78" s="200"/>
      <c r="H78" s="31" t="s">
        <v>229</v>
      </c>
    </row>
    <row r="79" spans="1:8" ht="18" customHeight="1">
      <c r="A79" s="161">
        <v>30230987</v>
      </c>
      <c r="B79" s="24">
        <v>419900</v>
      </c>
      <c r="C79" s="36" t="s">
        <v>230</v>
      </c>
      <c r="D79" s="158">
        <v>20000000</v>
      </c>
      <c r="E79" s="158">
        <v>20000000</v>
      </c>
      <c r="F79" s="49">
        <f t="shared" si="3"/>
        <v>0</v>
      </c>
      <c r="G79" s="20">
        <f t="shared" si="4"/>
        <v>0</v>
      </c>
      <c r="H79" s="26"/>
    </row>
    <row r="80" spans="1:8" ht="18" customHeight="1">
      <c r="A80" s="161">
        <f>A7+A54+A57+A59+A67+A70</f>
        <v>2772168298</v>
      </c>
      <c r="B80" s="26"/>
      <c r="C80" s="22" t="s">
        <v>231</v>
      </c>
      <c r="D80" s="161">
        <f>D7+D54+D57+D59+D67+D70</f>
        <v>1987312394</v>
      </c>
      <c r="E80" s="161">
        <f>E7+E54+E57+E59+E67+E70</f>
        <v>2593750255</v>
      </c>
      <c r="F80" s="49">
        <f t="shared" si="3"/>
        <v>-606437861</v>
      </c>
      <c r="G80" s="20">
        <f t="shared" si="4"/>
        <v>-0.23380734511002488</v>
      </c>
      <c r="H80" s="26"/>
    </row>
  </sheetData>
  <mergeCells count="70">
    <mergeCell ref="A5:A6"/>
    <mergeCell ref="B5:C5"/>
    <mergeCell ref="D5:D6"/>
    <mergeCell ref="E5:E6"/>
    <mergeCell ref="F5:G5"/>
    <mergeCell ref="H5:H6"/>
    <mergeCell ref="C13:C14"/>
    <mergeCell ref="B18:B21"/>
    <mergeCell ref="C18:C21"/>
    <mergeCell ref="D18:D21"/>
    <mergeCell ref="E18:E21"/>
    <mergeCell ref="F18:F21"/>
    <mergeCell ref="G18:G21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  <mergeCell ref="A34:A35"/>
    <mergeCell ref="B34:C34"/>
    <mergeCell ref="D34:D35"/>
    <mergeCell ref="E34:E35"/>
    <mergeCell ref="F34:G34"/>
    <mergeCell ref="H34:H35"/>
    <mergeCell ref="B36:B38"/>
    <mergeCell ref="C36:C38"/>
    <mergeCell ref="F36:F38"/>
    <mergeCell ref="F42:F45"/>
    <mergeCell ref="G42:G45"/>
    <mergeCell ref="A46:A47"/>
    <mergeCell ref="B46:B47"/>
    <mergeCell ref="C46:C47"/>
    <mergeCell ref="D46:D47"/>
    <mergeCell ref="E46:E47"/>
    <mergeCell ref="F46:F47"/>
    <mergeCell ref="G46:G47"/>
    <mergeCell ref="A42:A45"/>
    <mergeCell ref="B64:C64"/>
    <mergeCell ref="D64:D65"/>
    <mergeCell ref="E64:E65"/>
    <mergeCell ref="E42:E45"/>
    <mergeCell ref="B42:B45"/>
    <mergeCell ref="C42:C45"/>
    <mergeCell ref="D42:D45"/>
    <mergeCell ref="F64:G64"/>
    <mergeCell ref="H64:H65"/>
    <mergeCell ref="A71:A73"/>
    <mergeCell ref="B71:B73"/>
    <mergeCell ref="C71:C73"/>
    <mergeCell ref="D71:D73"/>
    <mergeCell ref="E71:E73"/>
    <mergeCell ref="F71:F73"/>
    <mergeCell ref="G71:G73"/>
    <mergeCell ref="A64:A65"/>
    <mergeCell ref="E75:E78"/>
    <mergeCell ref="F75:F78"/>
    <mergeCell ref="G75:G78"/>
    <mergeCell ref="A75:A78"/>
    <mergeCell ref="B75:B78"/>
    <mergeCell ref="C75:C78"/>
    <mergeCell ref="D75:D78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93"/>
  <sheetViews>
    <sheetView tabSelected="1" workbookViewId="0" topLeftCell="A40">
      <selection activeCell="E23" sqref="E23"/>
    </sheetView>
  </sheetViews>
  <sheetFormatPr defaultColWidth="9.00390625" defaultRowHeight="16.5"/>
  <cols>
    <col min="1" max="1" width="15.125" style="0" customWidth="1"/>
    <col min="2" max="2" width="7.50390625" style="0" customWidth="1"/>
    <col min="3" max="3" width="20.625" style="0" customWidth="1"/>
    <col min="4" max="4" width="18.125" style="0" customWidth="1"/>
    <col min="5" max="6" width="17.625" style="0" customWidth="1"/>
    <col min="7" max="7" width="7.625" style="0" customWidth="1"/>
    <col min="8" max="8" width="25.125" style="0" customWidth="1"/>
  </cols>
  <sheetData>
    <row r="1" ht="17.25" customHeight="1">
      <c r="E1" s="47" t="s">
        <v>30</v>
      </c>
    </row>
    <row r="2" ht="16.5">
      <c r="E2" s="48" t="s">
        <v>43</v>
      </c>
    </row>
    <row r="3" spans="1:8" ht="16.5">
      <c r="A3" s="1" t="s">
        <v>44</v>
      </c>
      <c r="E3" s="48" t="s">
        <v>232</v>
      </c>
      <c r="H3" s="23" t="s">
        <v>31</v>
      </c>
    </row>
    <row r="4" ht="16.5">
      <c r="H4" s="23" t="s">
        <v>32</v>
      </c>
    </row>
    <row r="5" spans="1:8" ht="16.5">
      <c r="A5" s="184" t="s">
        <v>33</v>
      </c>
      <c r="B5" s="171" t="s">
        <v>34</v>
      </c>
      <c r="C5" s="172"/>
      <c r="D5" s="184" t="s">
        <v>35</v>
      </c>
      <c r="E5" s="184" t="s">
        <v>36</v>
      </c>
      <c r="F5" s="85" t="s">
        <v>37</v>
      </c>
      <c r="G5" s="85"/>
      <c r="H5" s="184" t="s">
        <v>38</v>
      </c>
    </row>
    <row r="6" spans="1:8" ht="16.5">
      <c r="A6" s="184"/>
      <c r="B6" s="7" t="s">
        <v>39</v>
      </c>
      <c r="C6" s="8" t="s">
        <v>40</v>
      </c>
      <c r="D6" s="184"/>
      <c r="E6" s="184"/>
      <c r="F6" s="35" t="s">
        <v>41</v>
      </c>
      <c r="G6" s="35" t="s">
        <v>42</v>
      </c>
      <c r="H6" s="184"/>
    </row>
    <row r="7" spans="1:8" ht="18" customHeight="1">
      <c r="A7" s="76">
        <f>SUM(A8:A11)</f>
        <v>339748</v>
      </c>
      <c r="B7" s="63">
        <v>5110</v>
      </c>
      <c r="C7" s="64" t="s">
        <v>233</v>
      </c>
      <c r="D7" s="76">
        <f>SUM(D9:D11)</f>
        <v>665000</v>
      </c>
      <c r="E7" s="76">
        <f>SUM(E9:E11)</f>
        <v>310000</v>
      </c>
      <c r="F7" s="113">
        <f>D7-E7</f>
        <v>355000</v>
      </c>
      <c r="G7" s="165">
        <f>F7/E7</f>
        <v>1.1451612903225807</v>
      </c>
      <c r="H7" s="26"/>
    </row>
    <row r="8" spans="1:8" ht="18" customHeight="1">
      <c r="A8" s="76"/>
      <c r="B8" s="63">
        <v>5111</v>
      </c>
      <c r="C8" s="64" t="s">
        <v>234</v>
      </c>
      <c r="D8" s="76"/>
      <c r="E8" s="76"/>
      <c r="F8" s="113">
        <f aca="true" t="shared" si="0" ref="F8:F27">D8-E8</f>
        <v>0</v>
      </c>
      <c r="G8" s="20"/>
      <c r="H8" s="26"/>
    </row>
    <row r="9" spans="1:8" ht="18" customHeight="1">
      <c r="A9" s="76">
        <v>49748</v>
      </c>
      <c r="B9" s="63">
        <v>5112</v>
      </c>
      <c r="C9" s="56" t="s">
        <v>235</v>
      </c>
      <c r="D9" s="76">
        <v>40000</v>
      </c>
      <c r="E9" s="76">
        <v>25000</v>
      </c>
      <c r="F9" s="113">
        <f t="shared" si="0"/>
        <v>15000</v>
      </c>
      <c r="G9" s="20">
        <f aca="true" t="shared" si="1" ref="G9:G27">F9/E9</f>
        <v>0.6</v>
      </c>
      <c r="H9" s="26"/>
    </row>
    <row r="10" spans="1:8" ht="18" customHeight="1">
      <c r="A10" s="76"/>
      <c r="B10" s="63">
        <v>5114</v>
      </c>
      <c r="C10" s="56" t="s">
        <v>236</v>
      </c>
      <c r="D10" s="76"/>
      <c r="E10" s="76"/>
      <c r="F10" s="113">
        <f t="shared" si="0"/>
        <v>0</v>
      </c>
      <c r="G10" s="20"/>
      <c r="H10" s="26"/>
    </row>
    <row r="11" spans="1:8" ht="18" customHeight="1">
      <c r="A11" s="76">
        <v>290000</v>
      </c>
      <c r="B11" s="63">
        <v>5115</v>
      </c>
      <c r="C11" s="56" t="s">
        <v>237</v>
      </c>
      <c r="D11" s="76">
        <v>625000</v>
      </c>
      <c r="E11" s="76">
        <v>285000</v>
      </c>
      <c r="F11" s="113">
        <f t="shared" si="0"/>
        <v>340000</v>
      </c>
      <c r="G11" s="165">
        <f t="shared" si="1"/>
        <v>1.1929824561403508</v>
      </c>
      <c r="H11" s="27" t="s">
        <v>238</v>
      </c>
    </row>
    <row r="12" spans="1:8" ht="18" customHeight="1">
      <c r="A12" s="76"/>
      <c r="B12" s="63">
        <v>5116</v>
      </c>
      <c r="C12" s="56" t="s">
        <v>239</v>
      </c>
      <c r="D12" s="76">
        <v>0</v>
      </c>
      <c r="E12" s="76"/>
      <c r="F12" s="113">
        <f t="shared" si="0"/>
        <v>0</v>
      </c>
      <c r="G12" s="20"/>
      <c r="H12" s="26"/>
    </row>
    <row r="13" spans="1:8" ht="18" customHeight="1">
      <c r="A13" s="76">
        <f>SUM(A14:A17)</f>
        <v>478013927</v>
      </c>
      <c r="B13" s="63">
        <v>5120</v>
      </c>
      <c r="C13" s="56" t="s">
        <v>240</v>
      </c>
      <c r="D13" s="76">
        <f>SUM(D14:D18)</f>
        <v>483133947</v>
      </c>
      <c r="E13" s="76">
        <f>SUM(E14:E18)</f>
        <v>466095296</v>
      </c>
      <c r="F13" s="113">
        <f t="shared" si="0"/>
        <v>17038651</v>
      </c>
      <c r="G13" s="20">
        <f t="shared" si="1"/>
        <v>0.036556153100502434</v>
      </c>
      <c r="H13" s="26"/>
    </row>
    <row r="14" spans="1:8" ht="18" customHeight="1">
      <c r="A14" s="76">
        <v>323855038</v>
      </c>
      <c r="B14" s="63">
        <v>5121</v>
      </c>
      <c r="C14" s="56" t="s">
        <v>234</v>
      </c>
      <c r="D14" s="76">
        <v>342981630</v>
      </c>
      <c r="E14" s="76">
        <v>338780841</v>
      </c>
      <c r="F14" s="113">
        <f t="shared" si="0"/>
        <v>4200789</v>
      </c>
      <c r="G14" s="20">
        <f t="shared" si="1"/>
        <v>0.012399724221712998</v>
      </c>
      <c r="H14" s="26"/>
    </row>
    <row r="15" spans="1:8" ht="18" customHeight="1">
      <c r="A15" s="76">
        <v>88658237</v>
      </c>
      <c r="B15" s="63">
        <v>5122</v>
      </c>
      <c r="C15" s="56" t="s">
        <v>241</v>
      </c>
      <c r="D15" s="76">
        <v>70000000</v>
      </c>
      <c r="E15" s="76">
        <v>68922257</v>
      </c>
      <c r="F15" s="113">
        <f t="shared" si="0"/>
        <v>1077743</v>
      </c>
      <c r="G15" s="20">
        <f t="shared" si="1"/>
        <v>0.015637082227298506</v>
      </c>
      <c r="H15" s="26"/>
    </row>
    <row r="16" spans="1:8" ht="18" customHeight="1">
      <c r="A16" s="76">
        <v>50067047</v>
      </c>
      <c r="B16" s="63">
        <v>5123</v>
      </c>
      <c r="C16" s="56" t="s">
        <v>242</v>
      </c>
      <c r="D16" s="76">
        <v>30000000</v>
      </c>
      <c r="E16" s="76">
        <v>40422882</v>
      </c>
      <c r="F16" s="113">
        <f t="shared" si="0"/>
        <v>-10422882</v>
      </c>
      <c r="G16" s="20">
        <f t="shared" si="1"/>
        <v>-0.25784608826258354</v>
      </c>
      <c r="H16" s="26"/>
    </row>
    <row r="17" spans="1:8" ht="18" customHeight="1">
      <c r="A17" s="76">
        <v>15433605</v>
      </c>
      <c r="B17" s="63">
        <v>5124</v>
      </c>
      <c r="C17" s="56" t="s">
        <v>243</v>
      </c>
      <c r="D17" s="76">
        <v>15400000</v>
      </c>
      <c r="E17" s="76">
        <v>17969316</v>
      </c>
      <c r="F17" s="113">
        <f t="shared" si="0"/>
        <v>-2569316</v>
      </c>
      <c r="G17" s="20">
        <f t="shared" si="1"/>
        <v>-0.1429835170131128</v>
      </c>
      <c r="H17" s="26"/>
    </row>
    <row r="18" spans="1:8" ht="18" customHeight="1">
      <c r="A18" s="76"/>
      <c r="B18" s="63">
        <v>5125</v>
      </c>
      <c r="C18" s="56" t="s">
        <v>244</v>
      </c>
      <c r="D18" s="166">
        <v>24752317</v>
      </c>
      <c r="E18" s="76"/>
      <c r="F18" s="113">
        <f t="shared" si="0"/>
        <v>24752317</v>
      </c>
      <c r="G18" s="20"/>
      <c r="H18" s="26"/>
    </row>
    <row r="19" spans="1:8" ht="18" customHeight="1">
      <c r="A19" s="76">
        <f>SUM(A20:A24)</f>
        <v>1169650440</v>
      </c>
      <c r="B19" s="63">
        <v>5130</v>
      </c>
      <c r="C19" s="56" t="s">
        <v>245</v>
      </c>
      <c r="D19" s="166">
        <f>SUM(D20:D24)</f>
        <v>1324342710</v>
      </c>
      <c r="E19" s="166">
        <f>SUM(E20:E24)</f>
        <v>1253862590</v>
      </c>
      <c r="F19" s="113">
        <f t="shared" si="0"/>
        <v>70480120</v>
      </c>
      <c r="G19" s="20">
        <f t="shared" si="1"/>
        <v>0.05621040181125429</v>
      </c>
      <c r="H19" s="26"/>
    </row>
    <row r="20" spans="1:8" ht="18" customHeight="1">
      <c r="A20" s="76">
        <v>823609369</v>
      </c>
      <c r="B20" s="63">
        <v>5131</v>
      </c>
      <c r="C20" s="56" t="s">
        <v>246</v>
      </c>
      <c r="D20" s="166">
        <v>895349524</v>
      </c>
      <c r="E20" s="76">
        <v>867373914</v>
      </c>
      <c r="F20" s="113">
        <f t="shared" si="0"/>
        <v>27975610</v>
      </c>
      <c r="G20" s="20">
        <f t="shared" si="1"/>
        <v>0.03225322960312131</v>
      </c>
      <c r="H20" s="26"/>
    </row>
    <row r="21" spans="1:8" ht="18" customHeight="1">
      <c r="A21" s="76">
        <v>233406403</v>
      </c>
      <c r="B21" s="63">
        <v>5132</v>
      </c>
      <c r="C21" s="56" t="s">
        <v>241</v>
      </c>
      <c r="D21" s="166">
        <v>130000000</v>
      </c>
      <c r="E21" s="76">
        <v>252491662</v>
      </c>
      <c r="F21" s="113">
        <f t="shared" si="0"/>
        <v>-122491662</v>
      </c>
      <c r="G21" s="20">
        <f t="shared" si="1"/>
        <v>-0.48513151297645624</v>
      </c>
      <c r="H21" s="26"/>
    </row>
    <row r="22" spans="1:8" ht="18" customHeight="1">
      <c r="A22" s="76">
        <v>90867012</v>
      </c>
      <c r="B22" s="63">
        <v>5133</v>
      </c>
      <c r="C22" s="56" t="s">
        <v>242</v>
      </c>
      <c r="D22" s="166">
        <v>80000000</v>
      </c>
      <c r="E22" s="76">
        <v>111736148</v>
      </c>
      <c r="F22" s="113">
        <f t="shared" si="0"/>
        <v>-31736148</v>
      </c>
      <c r="G22" s="20">
        <f t="shared" si="1"/>
        <v>-0.28402758255099325</v>
      </c>
      <c r="H22" s="26"/>
    </row>
    <row r="23" spans="1:8" ht="18" customHeight="1">
      <c r="A23" s="76">
        <v>21767656</v>
      </c>
      <c r="B23" s="63">
        <v>5134</v>
      </c>
      <c r="C23" s="56" t="s">
        <v>247</v>
      </c>
      <c r="D23" s="166">
        <v>24000000</v>
      </c>
      <c r="E23" s="76">
        <v>22260866</v>
      </c>
      <c r="F23" s="113">
        <f t="shared" si="0"/>
        <v>1739134</v>
      </c>
      <c r="G23" s="20">
        <f t="shared" si="1"/>
        <v>0.07812517266848469</v>
      </c>
      <c r="H23" s="26"/>
    </row>
    <row r="24" spans="1:8" ht="18" customHeight="1">
      <c r="A24" s="76"/>
      <c r="B24" s="63">
        <v>5135</v>
      </c>
      <c r="C24" s="56" t="s">
        <v>244</v>
      </c>
      <c r="D24" s="166">
        <v>194993186</v>
      </c>
      <c r="E24" s="76"/>
      <c r="F24" s="113">
        <f t="shared" si="0"/>
        <v>194993186</v>
      </c>
      <c r="G24" s="20"/>
      <c r="H24" s="26"/>
    </row>
    <row r="25" spans="1:8" ht="18" customHeight="1">
      <c r="A25" s="76">
        <f>SUM(A26:A27)+A34</f>
        <v>137483864</v>
      </c>
      <c r="B25" s="63">
        <v>5140</v>
      </c>
      <c r="C25" s="56" t="s">
        <v>248</v>
      </c>
      <c r="D25" s="76">
        <f>SUM(D26:D27)+D34</f>
        <v>135160000</v>
      </c>
      <c r="E25" s="76">
        <f>SUM(E26:E27)+E34</f>
        <v>129130933</v>
      </c>
      <c r="F25" s="113">
        <f t="shared" si="0"/>
        <v>6029067</v>
      </c>
      <c r="G25" s="20">
        <f t="shared" si="1"/>
        <v>0.04668956430447227</v>
      </c>
      <c r="H25" s="26"/>
    </row>
    <row r="26" spans="1:8" ht="18" customHeight="1">
      <c r="A26" s="76">
        <v>72515853</v>
      </c>
      <c r="B26" s="63">
        <v>5141</v>
      </c>
      <c r="C26" s="56" t="s">
        <v>249</v>
      </c>
      <c r="D26" s="76">
        <v>60000000</v>
      </c>
      <c r="E26" s="76">
        <v>56578207</v>
      </c>
      <c r="F26" s="113">
        <f t="shared" si="0"/>
        <v>3421793</v>
      </c>
      <c r="G26" s="20">
        <f t="shared" si="1"/>
        <v>0.06047899326325417</v>
      </c>
      <c r="H26" s="26"/>
    </row>
    <row r="27" spans="1:8" ht="18" customHeight="1">
      <c r="A27" s="76">
        <v>64105501</v>
      </c>
      <c r="B27" s="63">
        <v>5142</v>
      </c>
      <c r="C27" s="56" t="s">
        <v>250</v>
      </c>
      <c r="D27" s="76">
        <v>74360000</v>
      </c>
      <c r="E27" s="76">
        <v>71706726</v>
      </c>
      <c r="F27" s="113">
        <f t="shared" si="0"/>
        <v>2653274</v>
      </c>
      <c r="G27" s="20">
        <f t="shared" si="1"/>
        <v>0.03700174513615362</v>
      </c>
      <c r="H27" s="26"/>
    </row>
    <row r="28" ht="16.5" customHeight="1">
      <c r="E28" s="47" t="s">
        <v>251</v>
      </c>
    </row>
    <row r="29" ht="16.5">
      <c r="E29" s="48" t="s">
        <v>252</v>
      </c>
    </row>
    <row r="30" spans="1:8" ht="16.5">
      <c r="A30" s="1" t="s">
        <v>253</v>
      </c>
      <c r="E30" s="48" t="s">
        <v>254</v>
      </c>
      <c r="H30" s="23" t="s">
        <v>255</v>
      </c>
    </row>
    <row r="31" ht="16.5">
      <c r="H31" s="23" t="s">
        <v>256</v>
      </c>
    </row>
    <row r="32" spans="1:8" ht="16.5">
      <c r="A32" s="184" t="s">
        <v>257</v>
      </c>
      <c r="B32" s="172" t="s">
        <v>258</v>
      </c>
      <c r="C32" s="172"/>
      <c r="D32" s="184" t="s">
        <v>259</v>
      </c>
      <c r="E32" s="184" t="s">
        <v>260</v>
      </c>
      <c r="F32" s="85" t="s">
        <v>261</v>
      </c>
      <c r="G32" s="85"/>
      <c r="H32" s="184" t="s">
        <v>262</v>
      </c>
    </row>
    <row r="33" spans="1:8" ht="16.5">
      <c r="A33" s="184"/>
      <c r="B33" s="8" t="s">
        <v>263</v>
      </c>
      <c r="C33" s="8" t="s">
        <v>264</v>
      </c>
      <c r="D33" s="184"/>
      <c r="E33" s="184"/>
      <c r="F33" s="35" t="s">
        <v>265</v>
      </c>
      <c r="G33" s="35" t="s">
        <v>266</v>
      </c>
      <c r="H33" s="184"/>
    </row>
    <row r="34" spans="1:8" ht="18" customHeight="1">
      <c r="A34" s="76">
        <v>862510</v>
      </c>
      <c r="B34" s="63">
        <v>5143</v>
      </c>
      <c r="C34" s="56" t="s">
        <v>267</v>
      </c>
      <c r="D34" s="76">
        <v>800000</v>
      </c>
      <c r="E34" s="76">
        <v>846000</v>
      </c>
      <c r="F34" s="113">
        <f aca="true" t="shared" si="2" ref="F34:F52">D34-E34</f>
        <v>-46000</v>
      </c>
      <c r="G34" s="20">
        <f aca="true" t="shared" si="3" ref="G34:G52">F34/E34</f>
        <v>-0.054373522458628844</v>
      </c>
      <c r="H34" s="26"/>
    </row>
    <row r="35" spans="1:8" ht="18" customHeight="1">
      <c r="A35" s="76">
        <f>SUM(A36:A39)</f>
        <v>25183349</v>
      </c>
      <c r="B35" s="63">
        <v>5150</v>
      </c>
      <c r="C35" s="65" t="s">
        <v>268</v>
      </c>
      <c r="D35" s="76">
        <f>SUM(D36:D40)</f>
        <v>32263147</v>
      </c>
      <c r="E35" s="76">
        <f>SUM(E36:E40)</f>
        <v>17227602</v>
      </c>
      <c r="F35" s="113">
        <f t="shared" si="2"/>
        <v>15035545</v>
      </c>
      <c r="G35" s="20">
        <f t="shared" si="3"/>
        <v>0.8727590177669533</v>
      </c>
      <c r="H35" s="26"/>
    </row>
    <row r="36" spans="1:8" ht="19.5" customHeight="1">
      <c r="A36" s="76">
        <v>20110752</v>
      </c>
      <c r="B36" s="63">
        <v>5151</v>
      </c>
      <c r="C36" s="64" t="s">
        <v>234</v>
      </c>
      <c r="D36" s="76">
        <v>19229127</v>
      </c>
      <c r="E36" s="76">
        <v>14281765</v>
      </c>
      <c r="F36" s="113">
        <f t="shared" si="2"/>
        <v>4947362</v>
      </c>
      <c r="G36" s="20">
        <f t="shared" si="3"/>
        <v>0.346411105350074</v>
      </c>
      <c r="H36" s="26"/>
    </row>
    <row r="37" spans="1:8" ht="19.5" customHeight="1">
      <c r="A37" s="76">
        <v>4528405</v>
      </c>
      <c r="B37" s="63">
        <v>5152</v>
      </c>
      <c r="C37" s="64" t="s">
        <v>269</v>
      </c>
      <c r="D37" s="76">
        <v>12046814</v>
      </c>
      <c r="E37" s="76">
        <v>2150000</v>
      </c>
      <c r="F37" s="113">
        <f t="shared" si="2"/>
        <v>9896814</v>
      </c>
      <c r="G37" s="165">
        <f t="shared" si="3"/>
        <v>4.603169302325582</v>
      </c>
      <c r="H37" s="26"/>
    </row>
    <row r="38" spans="1:8" ht="19.5" customHeight="1">
      <c r="A38" s="76"/>
      <c r="B38" s="63">
        <v>5153</v>
      </c>
      <c r="C38" s="56" t="s">
        <v>270</v>
      </c>
      <c r="D38" s="76">
        <v>260000</v>
      </c>
      <c r="E38" s="76">
        <v>243748</v>
      </c>
      <c r="F38" s="113">
        <f t="shared" si="2"/>
        <v>16252</v>
      </c>
      <c r="G38" s="20">
        <f t="shared" si="3"/>
        <v>0.06667541887523179</v>
      </c>
      <c r="H38" s="26"/>
    </row>
    <row r="39" spans="1:8" ht="19.5" customHeight="1">
      <c r="A39" s="76">
        <v>544192</v>
      </c>
      <c r="B39" s="63">
        <v>5154</v>
      </c>
      <c r="C39" s="56" t="s">
        <v>271</v>
      </c>
      <c r="D39" s="76">
        <v>600000</v>
      </c>
      <c r="E39" s="76">
        <v>552089</v>
      </c>
      <c r="F39" s="113">
        <f t="shared" si="2"/>
        <v>47911</v>
      </c>
      <c r="G39" s="20">
        <f t="shared" si="3"/>
        <v>0.08678129794290414</v>
      </c>
      <c r="H39" s="26"/>
    </row>
    <row r="40" spans="1:8" ht="19.5" customHeight="1">
      <c r="A40" s="76"/>
      <c r="B40" s="63">
        <v>5155</v>
      </c>
      <c r="C40" s="56" t="s">
        <v>239</v>
      </c>
      <c r="D40" s="166">
        <v>127206</v>
      </c>
      <c r="E40" s="76"/>
      <c r="F40" s="113">
        <f t="shared" si="2"/>
        <v>127206</v>
      </c>
      <c r="G40" s="20" t="e">
        <f t="shared" si="3"/>
        <v>#DIV/0!</v>
      </c>
      <c r="H40" s="26"/>
    </row>
    <row r="41" spans="1:8" ht="19.5" customHeight="1">
      <c r="A41" s="76">
        <f>SUM(A42:A44)</f>
        <v>74962644</v>
      </c>
      <c r="B41" s="63">
        <v>5160</v>
      </c>
      <c r="C41" s="56" t="s">
        <v>272</v>
      </c>
      <c r="D41" s="76">
        <f>SUM(D42:D46)</f>
        <v>50012144</v>
      </c>
      <c r="E41" s="76">
        <f>SUM(E42:E46)</f>
        <v>58854628</v>
      </c>
      <c r="F41" s="113">
        <f t="shared" si="2"/>
        <v>-8842484</v>
      </c>
      <c r="G41" s="20">
        <f t="shared" si="3"/>
        <v>-0.1502427982383985</v>
      </c>
      <c r="H41" s="26"/>
    </row>
    <row r="42" spans="1:8" ht="19.5" customHeight="1">
      <c r="A42" s="76">
        <v>45317267</v>
      </c>
      <c r="B42" s="63">
        <v>5161</v>
      </c>
      <c r="C42" s="56" t="s">
        <v>234</v>
      </c>
      <c r="D42" s="166">
        <v>28000000</v>
      </c>
      <c r="E42" s="76">
        <v>30310668</v>
      </c>
      <c r="F42" s="113">
        <f t="shared" si="2"/>
        <v>-2310668</v>
      </c>
      <c r="G42" s="20">
        <f t="shared" si="3"/>
        <v>-0.07623282997260239</v>
      </c>
      <c r="H42" s="26"/>
    </row>
    <row r="43" spans="1:8" ht="19.5" customHeight="1">
      <c r="A43" s="76">
        <v>29635177</v>
      </c>
      <c r="B43" s="63">
        <v>5162</v>
      </c>
      <c r="C43" s="56" t="s">
        <v>269</v>
      </c>
      <c r="D43" s="166">
        <v>22000000</v>
      </c>
      <c r="E43" s="76">
        <v>26943960</v>
      </c>
      <c r="F43" s="113">
        <f t="shared" si="2"/>
        <v>-4943960</v>
      </c>
      <c r="G43" s="20">
        <f t="shared" si="3"/>
        <v>-0.18349047430296067</v>
      </c>
      <c r="H43" s="26"/>
    </row>
    <row r="44" spans="1:8" ht="19.5" customHeight="1">
      <c r="A44" s="76">
        <v>10200</v>
      </c>
      <c r="B44" s="63">
        <v>5163</v>
      </c>
      <c r="C44" s="56" t="s">
        <v>273</v>
      </c>
      <c r="D44" s="166"/>
      <c r="E44" s="76"/>
      <c r="F44" s="113">
        <f t="shared" si="2"/>
        <v>0</v>
      </c>
      <c r="G44" s="20"/>
      <c r="H44" s="26"/>
    </row>
    <row r="45" spans="1:8" ht="19.5" customHeight="1">
      <c r="A45" s="76"/>
      <c r="B45" s="63">
        <v>5165</v>
      </c>
      <c r="C45" s="56" t="s">
        <v>239</v>
      </c>
      <c r="D45" s="166">
        <v>12144</v>
      </c>
      <c r="E45" s="76"/>
      <c r="F45" s="113">
        <f t="shared" si="2"/>
        <v>12144</v>
      </c>
      <c r="G45" s="20"/>
      <c r="H45" s="26"/>
    </row>
    <row r="46" spans="1:8" ht="19.5" customHeight="1">
      <c r="A46" s="76"/>
      <c r="B46" s="63">
        <v>5165</v>
      </c>
      <c r="C46" s="56" t="s">
        <v>274</v>
      </c>
      <c r="D46" s="76"/>
      <c r="E46" s="76">
        <v>1600000</v>
      </c>
      <c r="F46" s="113">
        <f t="shared" si="2"/>
        <v>-1600000</v>
      </c>
      <c r="G46" s="165">
        <f t="shared" si="3"/>
        <v>-1</v>
      </c>
      <c r="H46" s="26"/>
    </row>
    <row r="47" spans="1:8" ht="19.5" customHeight="1">
      <c r="A47" s="76">
        <v>27533654</v>
      </c>
      <c r="B47" s="63">
        <v>5190</v>
      </c>
      <c r="C47" s="56" t="s">
        <v>275</v>
      </c>
      <c r="D47" s="76">
        <v>27507465</v>
      </c>
      <c r="E47" s="76">
        <v>25054651</v>
      </c>
      <c r="F47" s="113">
        <f t="shared" si="2"/>
        <v>2452814</v>
      </c>
      <c r="G47" s="20">
        <f t="shared" si="3"/>
        <v>0.09789854985407699</v>
      </c>
      <c r="H47" s="26"/>
    </row>
    <row r="48" spans="1:8" ht="19.5" customHeight="1">
      <c r="A48" s="76">
        <v>27533654</v>
      </c>
      <c r="B48" s="63">
        <v>5191</v>
      </c>
      <c r="C48" s="56" t="s">
        <v>276</v>
      </c>
      <c r="D48" s="76">
        <v>27507465</v>
      </c>
      <c r="E48" s="76">
        <v>25054651</v>
      </c>
      <c r="F48" s="113">
        <f t="shared" si="2"/>
        <v>2452814</v>
      </c>
      <c r="G48" s="20">
        <f t="shared" si="3"/>
        <v>0.09789854985407699</v>
      </c>
      <c r="H48" s="26" t="s">
        <v>277</v>
      </c>
    </row>
    <row r="49" spans="1:8" ht="19.5" customHeight="1">
      <c r="A49" s="76">
        <f>SUM(A50:A51)</f>
        <v>12113756</v>
      </c>
      <c r="B49" s="63" t="s">
        <v>278</v>
      </c>
      <c r="C49" s="56" t="s">
        <v>279</v>
      </c>
      <c r="D49" s="76">
        <f>SUM(D50:D51)</f>
        <v>9520000</v>
      </c>
      <c r="E49" s="76">
        <f>SUM(E50:E51)</f>
        <v>12818447</v>
      </c>
      <c r="F49" s="113">
        <f t="shared" si="2"/>
        <v>-3298447</v>
      </c>
      <c r="G49" s="20">
        <f t="shared" si="3"/>
        <v>-0.2573203290539018</v>
      </c>
      <c r="H49" s="26"/>
    </row>
    <row r="50" spans="1:8" ht="19.5" customHeight="1">
      <c r="A50" s="76">
        <v>11566175</v>
      </c>
      <c r="B50" s="63" t="s">
        <v>280</v>
      </c>
      <c r="C50" s="56" t="s">
        <v>281</v>
      </c>
      <c r="D50" s="76">
        <v>7020000</v>
      </c>
      <c r="E50" s="76">
        <v>9486125</v>
      </c>
      <c r="F50" s="113">
        <f t="shared" si="2"/>
        <v>-2466125</v>
      </c>
      <c r="G50" s="20">
        <f t="shared" si="3"/>
        <v>-0.2599718009197644</v>
      </c>
      <c r="H50" s="26"/>
    </row>
    <row r="51" spans="1:8" ht="19.5" customHeight="1">
      <c r="A51" s="76">
        <v>547581</v>
      </c>
      <c r="B51" s="24" t="s">
        <v>282</v>
      </c>
      <c r="C51" s="22" t="s">
        <v>283</v>
      </c>
      <c r="D51" s="76">
        <v>2500000</v>
      </c>
      <c r="E51" s="76">
        <v>3332322</v>
      </c>
      <c r="F51" s="113">
        <f t="shared" si="2"/>
        <v>-832322</v>
      </c>
      <c r="G51" s="20">
        <f t="shared" si="3"/>
        <v>-0.24977238094037732</v>
      </c>
      <c r="H51" s="26"/>
    </row>
    <row r="52" spans="1:8" ht="19.5" customHeight="1">
      <c r="A52" s="113">
        <f>A7+A13+A19+A25+A35+A41+A47+A49</f>
        <v>1925281382</v>
      </c>
      <c r="B52" s="182" t="s">
        <v>284</v>
      </c>
      <c r="C52" s="183"/>
      <c r="D52" s="76">
        <f>D7+D13+D19+D25+D35+D41+D47+D49</f>
        <v>2062604413</v>
      </c>
      <c r="E52" s="76">
        <f>E7+E13+E19+E25+E35+E41+E47+E49</f>
        <v>1963354147</v>
      </c>
      <c r="F52" s="113">
        <f t="shared" si="2"/>
        <v>99250266</v>
      </c>
      <c r="G52" s="20">
        <f t="shared" si="3"/>
        <v>0.050551382261653684</v>
      </c>
      <c r="H52" s="26"/>
    </row>
    <row r="53" ht="19.5" customHeight="1">
      <c r="E53" s="47" t="s">
        <v>0</v>
      </c>
    </row>
    <row r="54" ht="19.5" customHeight="1">
      <c r="E54" s="48" t="s">
        <v>285</v>
      </c>
    </row>
    <row r="55" spans="1:8" ht="16.5">
      <c r="A55" s="1" t="s">
        <v>286</v>
      </c>
      <c r="E55" s="48" t="s">
        <v>45</v>
      </c>
      <c r="H55" s="23" t="s">
        <v>51</v>
      </c>
    </row>
    <row r="56" spans="1:8" ht="16.5">
      <c r="A56" s="1" t="s">
        <v>287</v>
      </c>
      <c r="H56" s="23" t="s">
        <v>4</v>
      </c>
    </row>
    <row r="57" spans="1:8" ht="18" customHeight="1">
      <c r="A57" s="184" t="s">
        <v>5</v>
      </c>
      <c r="B57" s="171" t="s">
        <v>143</v>
      </c>
      <c r="C57" s="172"/>
      <c r="D57" s="184" t="s">
        <v>7</v>
      </c>
      <c r="E57" s="184" t="s">
        <v>8</v>
      </c>
      <c r="F57" s="85" t="s">
        <v>9</v>
      </c>
      <c r="G57" s="85"/>
      <c r="H57" s="184" t="s">
        <v>144</v>
      </c>
    </row>
    <row r="58" spans="1:8" ht="18" customHeight="1">
      <c r="A58" s="184"/>
      <c r="B58" s="7" t="s">
        <v>145</v>
      </c>
      <c r="C58" s="8" t="s">
        <v>146</v>
      </c>
      <c r="D58" s="184"/>
      <c r="E58" s="184"/>
      <c r="F58" s="35" t="s">
        <v>147</v>
      </c>
      <c r="G58" s="35" t="s">
        <v>148</v>
      </c>
      <c r="H58" s="184"/>
    </row>
    <row r="59" spans="1:8" ht="19.5" customHeight="1">
      <c r="A59" s="76">
        <f>SUM(A60)</f>
        <v>894755052</v>
      </c>
      <c r="B59" s="63">
        <v>1310</v>
      </c>
      <c r="C59" s="64" t="s">
        <v>288</v>
      </c>
      <c r="D59" s="26"/>
      <c r="E59" s="26"/>
      <c r="F59" s="26"/>
      <c r="G59" s="26"/>
      <c r="H59" s="26"/>
    </row>
    <row r="60" spans="1:8" ht="19.5" customHeight="1">
      <c r="A60" s="76">
        <v>894755052</v>
      </c>
      <c r="B60" s="63">
        <v>1311</v>
      </c>
      <c r="C60" s="64" t="s">
        <v>62</v>
      </c>
      <c r="D60" s="26"/>
      <c r="E60" s="26"/>
      <c r="F60" s="26"/>
      <c r="G60" s="26"/>
      <c r="H60" s="26"/>
    </row>
    <row r="61" spans="1:8" ht="19.5" customHeight="1">
      <c r="A61" s="76">
        <f>SUM(A62)</f>
        <v>182562690</v>
      </c>
      <c r="B61" s="63">
        <v>1320</v>
      </c>
      <c r="C61" s="64" t="s">
        <v>289</v>
      </c>
      <c r="D61" s="113">
        <f>SUM(D62)</f>
        <v>2000000</v>
      </c>
      <c r="E61" s="113">
        <f>SUM(E62)</f>
        <v>0</v>
      </c>
      <c r="F61" s="26"/>
      <c r="G61" s="20"/>
      <c r="H61" s="26"/>
    </row>
    <row r="62" spans="1:8" ht="19.5" customHeight="1">
      <c r="A62" s="76">
        <v>182562690</v>
      </c>
      <c r="B62" s="63">
        <v>1321</v>
      </c>
      <c r="C62" s="64" t="s">
        <v>63</v>
      </c>
      <c r="D62" s="76">
        <v>2000000</v>
      </c>
      <c r="E62" s="26"/>
      <c r="F62" s="26"/>
      <c r="G62" s="20"/>
      <c r="H62" s="26"/>
    </row>
    <row r="63" spans="1:8" ht="19.5" customHeight="1">
      <c r="A63" s="76">
        <f>SUM(A64)</f>
        <v>2668742120</v>
      </c>
      <c r="B63" s="63">
        <v>1330</v>
      </c>
      <c r="C63" s="64" t="s">
        <v>290</v>
      </c>
      <c r="D63" s="113">
        <f>SUM(D64)</f>
        <v>230000000</v>
      </c>
      <c r="E63" s="113">
        <f>SUM(E64)</f>
        <v>502849481</v>
      </c>
      <c r="F63" s="113">
        <f>SUM(F64)</f>
        <v>-272849481</v>
      </c>
      <c r="G63" s="20">
        <f aca="true" t="shared" si="4" ref="G63:G72">F63/E63</f>
        <v>-0.542606667222552</v>
      </c>
      <c r="H63" s="26"/>
    </row>
    <row r="64" spans="1:8" ht="19.5" customHeight="1">
      <c r="A64" s="76">
        <v>2668742120</v>
      </c>
      <c r="B64" s="63">
        <v>1331</v>
      </c>
      <c r="C64" s="64" t="s">
        <v>64</v>
      </c>
      <c r="D64" s="76">
        <v>230000000</v>
      </c>
      <c r="E64" s="76">
        <v>502849481</v>
      </c>
      <c r="F64" s="113">
        <f>D64-E64</f>
        <v>-272849481</v>
      </c>
      <c r="G64" s="20">
        <f t="shared" si="4"/>
        <v>-0.542606667222552</v>
      </c>
      <c r="H64" s="26"/>
    </row>
    <row r="65" spans="1:8" ht="19.5" customHeight="1">
      <c r="A65" s="76">
        <f>SUM(A66)</f>
        <v>1279856850</v>
      </c>
      <c r="B65" s="63">
        <v>1340</v>
      </c>
      <c r="C65" s="56" t="s">
        <v>291</v>
      </c>
      <c r="D65" s="166">
        <f>SUM(D66)</f>
        <v>59070834</v>
      </c>
      <c r="E65" s="166">
        <f>SUM(E66)</f>
        <v>60543533</v>
      </c>
      <c r="F65" s="166">
        <f>SUM(F66)</f>
        <v>-1472699</v>
      </c>
      <c r="G65" s="20">
        <f t="shared" si="4"/>
        <v>-0.02432462935388987</v>
      </c>
      <c r="H65" s="26"/>
    </row>
    <row r="66" spans="1:8" ht="19.5" customHeight="1">
      <c r="A66" s="76">
        <v>1279856850</v>
      </c>
      <c r="B66" s="63">
        <v>1341</v>
      </c>
      <c r="C66" s="56" t="s">
        <v>292</v>
      </c>
      <c r="D66" s="166">
        <v>59070834</v>
      </c>
      <c r="E66" s="166">
        <v>60543533</v>
      </c>
      <c r="F66" s="113">
        <f>D66-E66</f>
        <v>-1472699</v>
      </c>
      <c r="G66" s="20">
        <f t="shared" si="4"/>
        <v>-0.02432462935388987</v>
      </c>
      <c r="H66" s="26"/>
    </row>
    <row r="67" spans="1:8" ht="19.5" customHeight="1">
      <c r="A67" s="76">
        <v>395229292</v>
      </c>
      <c r="B67" s="63">
        <v>1350</v>
      </c>
      <c r="C67" s="56" t="s">
        <v>293</v>
      </c>
      <c r="D67" s="166">
        <f>SUM(D68)</f>
        <v>34850000</v>
      </c>
      <c r="E67" s="166">
        <f>SUM(E68)</f>
        <v>56123483</v>
      </c>
      <c r="F67" s="166">
        <f>SUM(F68)</f>
        <v>-21273483</v>
      </c>
      <c r="G67" s="20">
        <f t="shared" si="4"/>
        <v>-0.3790478042854183</v>
      </c>
      <c r="H67" s="26"/>
    </row>
    <row r="68" spans="1:8" ht="19.5" customHeight="1">
      <c r="A68" s="76">
        <f>A67-A69</f>
        <v>394771042</v>
      </c>
      <c r="B68" s="63">
        <v>1351</v>
      </c>
      <c r="C68" s="56" t="s">
        <v>294</v>
      </c>
      <c r="D68" s="166">
        <v>34850000</v>
      </c>
      <c r="E68" s="166">
        <v>56123483</v>
      </c>
      <c r="F68" s="113">
        <f>D68-E68</f>
        <v>-21273483</v>
      </c>
      <c r="G68" s="20">
        <f t="shared" si="4"/>
        <v>-0.3790478042854183</v>
      </c>
      <c r="H68" s="26"/>
    </row>
    <row r="69" spans="1:8" ht="19.5" customHeight="1">
      <c r="A69" s="76">
        <v>458250</v>
      </c>
      <c r="B69" s="63">
        <v>1352</v>
      </c>
      <c r="C69" s="56" t="s">
        <v>295</v>
      </c>
      <c r="D69" s="166"/>
      <c r="E69" s="166"/>
      <c r="F69" s="26"/>
      <c r="G69" s="20"/>
      <c r="H69" s="26"/>
    </row>
    <row r="70" spans="1:8" ht="19.5" customHeight="1">
      <c r="A70" s="76">
        <f>SUM(A71)</f>
        <v>278079554</v>
      </c>
      <c r="B70" s="63">
        <v>1360</v>
      </c>
      <c r="C70" s="56" t="s">
        <v>296</v>
      </c>
      <c r="D70" s="166">
        <f>SUM(D71)</f>
        <v>11824000</v>
      </c>
      <c r="E70" s="166">
        <f>SUM(E71)</f>
        <v>14202657</v>
      </c>
      <c r="F70" s="166">
        <f>SUM(F71)</f>
        <v>-2378657</v>
      </c>
      <c r="G70" s="20">
        <f t="shared" si="4"/>
        <v>-0.16747971875966589</v>
      </c>
      <c r="H70" s="26"/>
    </row>
    <row r="71" spans="1:8" ht="19.5" customHeight="1">
      <c r="A71" s="76">
        <v>278079554</v>
      </c>
      <c r="B71" s="63">
        <v>1361</v>
      </c>
      <c r="C71" s="56" t="s">
        <v>69</v>
      </c>
      <c r="D71" s="166">
        <v>11824000</v>
      </c>
      <c r="E71" s="166">
        <v>14202657</v>
      </c>
      <c r="F71" s="113">
        <f>D71-E71</f>
        <v>-2378657</v>
      </c>
      <c r="G71" s="20">
        <f t="shared" si="4"/>
        <v>-0.16747971875966589</v>
      </c>
      <c r="H71" s="26"/>
    </row>
    <row r="72" spans="1:8" ht="19.5" customHeight="1">
      <c r="A72" s="76">
        <v>702321984</v>
      </c>
      <c r="B72" s="63">
        <v>1370</v>
      </c>
      <c r="C72" s="64" t="s">
        <v>297</v>
      </c>
      <c r="D72" s="113">
        <f>SUM(D73)</f>
        <v>2500000</v>
      </c>
      <c r="E72" s="76">
        <f>SUM(E74:E75)</f>
        <v>295070301</v>
      </c>
      <c r="F72" s="113">
        <f>F73+F75</f>
        <v>-292570301</v>
      </c>
      <c r="G72" s="20">
        <f t="shared" si="4"/>
        <v>-0.991527442810993</v>
      </c>
      <c r="H72" s="26"/>
    </row>
    <row r="73" spans="1:8" ht="19.5" customHeight="1">
      <c r="A73" s="76">
        <v>123552370</v>
      </c>
      <c r="B73" s="63">
        <v>1371</v>
      </c>
      <c r="C73" s="66" t="s">
        <v>298</v>
      </c>
      <c r="D73" s="76">
        <v>2500000</v>
      </c>
      <c r="E73" s="26"/>
      <c r="F73" s="113">
        <f>D73-E73</f>
        <v>2500000</v>
      </c>
      <c r="G73" s="20"/>
      <c r="H73" s="26"/>
    </row>
    <row r="74" spans="1:8" ht="21.75" customHeight="1">
      <c r="A74" s="76">
        <v>477000</v>
      </c>
      <c r="B74" s="63">
        <v>1372</v>
      </c>
      <c r="C74" s="55" t="s">
        <v>299</v>
      </c>
      <c r="D74" s="26"/>
      <c r="E74" s="26"/>
      <c r="F74" s="26"/>
      <c r="G74" s="20"/>
      <c r="H74" s="26"/>
    </row>
    <row r="75" spans="1:8" ht="21.75" customHeight="1">
      <c r="A75" s="76">
        <v>578292614</v>
      </c>
      <c r="B75" s="63">
        <v>1373</v>
      </c>
      <c r="C75" s="56" t="s">
        <v>300</v>
      </c>
      <c r="D75" s="26"/>
      <c r="E75" s="76">
        <v>295070301</v>
      </c>
      <c r="F75" s="113">
        <f>D75-E75</f>
        <v>-295070301</v>
      </c>
      <c r="G75" s="169">
        <f>F75/E75</f>
        <v>-1</v>
      </c>
      <c r="H75" s="26"/>
    </row>
    <row r="77" ht="16.5">
      <c r="E77" s="47" t="s">
        <v>301</v>
      </c>
    </row>
    <row r="78" ht="16.5">
      <c r="E78" s="48" t="s">
        <v>302</v>
      </c>
    </row>
    <row r="79" spans="1:8" ht="16.5">
      <c r="A79" s="1" t="s">
        <v>303</v>
      </c>
      <c r="E79" s="48" t="s">
        <v>304</v>
      </c>
      <c r="H79" s="23" t="s">
        <v>305</v>
      </c>
    </row>
    <row r="80" spans="1:8" ht="16.5">
      <c r="A80" s="1" t="s">
        <v>306</v>
      </c>
      <c r="H80" s="23" t="s">
        <v>307</v>
      </c>
    </row>
    <row r="81" spans="1:8" ht="16.5">
      <c r="A81" s="184" t="s">
        <v>308</v>
      </c>
      <c r="B81" s="171" t="s">
        <v>309</v>
      </c>
      <c r="C81" s="172"/>
      <c r="D81" s="184" t="s">
        <v>310</v>
      </c>
      <c r="E81" s="184" t="s">
        <v>311</v>
      </c>
      <c r="F81" s="85" t="s">
        <v>312</v>
      </c>
      <c r="G81" s="85"/>
      <c r="H81" s="184" t="s">
        <v>313</v>
      </c>
    </row>
    <row r="82" spans="1:8" ht="16.5">
      <c r="A82" s="184"/>
      <c r="B82" s="7" t="s">
        <v>314</v>
      </c>
      <c r="C82" s="8" t="s">
        <v>315</v>
      </c>
      <c r="D82" s="184"/>
      <c r="E82" s="184"/>
      <c r="F82" s="35" t="s">
        <v>316</v>
      </c>
      <c r="G82" s="35" t="s">
        <v>317</v>
      </c>
      <c r="H82" s="184"/>
    </row>
    <row r="83" spans="1:8" ht="21.75" customHeight="1">
      <c r="A83" s="76"/>
      <c r="B83" s="63">
        <v>1390</v>
      </c>
      <c r="C83" s="56" t="s">
        <v>318</v>
      </c>
      <c r="D83" s="26"/>
      <c r="E83" s="76"/>
      <c r="F83" s="26"/>
      <c r="G83" s="20"/>
      <c r="H83" s="26"/>
    </row>
    <row r="84" spans="1:8" ht="21.75" customHeight="1">
      <c r="A84" s="76"/>
      <c r="B84" s="63">
        <v>1391</v>
      </c>
      <c r="C84" s="56" t="s">
        <v>319</v>
      </c>
      <c r="D84" s="26"/>
      <c r="E84" s="76"/>
      <c r="F84" s="26"/>
      <c r="G84" s="20"/>
      <c r="H84" s="26"/>
    </row>
    <row r="85" spans="1:8" ht="21.75" customHeight="1">
      <c r="A85" s="76"/>
      <c r="B85" s="63">
        <v>1420</v>
      </c>
      <c r="C85" s="56" t="s">
        <v>320</v>
      </c>
      <c r="D85" s="113">
        <f>SUM(D86)</f>
        <v>16348000</v>
      </c>
      <c r="E85" s="113">
        <f>SUM(E86)</f>
        <v>1300000</v>
      </c>
      <c r="F85" s="113">
        <f>SUM(F86)</f>
        <v>15048000</v>
      </c>
      <c r="G85" s="170">
        <f>F85/E85</f>
        <v>11.575384615384616</v>
      </c>
      <c r="H85" s="26"/>
    </row>
    <row r="86" spans="1:8" ht="21.75" customHeight="1">
      <c r="A86" s="76"/>
      <c r="B86" s="63">
        <v>1421</v>
      </c>
      <c r="C86" s="56" t="s">
        <v>321</v>
      </c>
      <c r="D86" s="166">
        <v>16348000</v>
      </c>
      <c r="E86" s="76">
        <v>1300000</v>
      </c>
      <c r="F86" s="113">
        <f>D86-E86</f>
        <v>15048000</v>
      </c>
      <c r="G86" s="170">
        <f>F86/E86</f>
        <v>11.575384615384616</v>
      </c>
      <c r="H86" s="26"/>
    </row>
    <row r="87" spans="1:8" ht="21.75" customHeight="1">
      <c r="A87" s="76"/>
      <c r="B87" s="63"/>
      <c r="C87" s="56"/>
      <c r="D87" s="26"/>
      <c r="E87" s="26"/>
      <c r="F87" s="26"/>
      <c r="G87" s="26"/>
      <c r="H87" s="26"/>
    </row>
    <row r="88" spans="1:8" ht="21.75" customHeight="1">
      <c r="A88" s="76"/>
      <c r="B88" s="63"/>
      <c r="C88" s="56"/>
      <c r="D88" s="26"/>
      <c r="E88" s="26"/>
      <c r="F88" s="26"/>
      <c r="G88" s="26"/>
      <c r="H88" s="26"/>
    </row>
    <row r="89" spans="1:8" ht="21.75" customHeight="1">
      <c r="A89" s="76"/>
      <c r="B89" s="63"/>
      <c r="C89" s="56"/>
      <c r="D89" s="26"/>
      <c r="E89" s="26"/>
      <c r="F89" s="26"/>
      <c r="G89" s="26"/>
      <c r="H89" s="26"/>
    </row>
    <row r="90" spans="1:8" ht="21.75" customHeight="1">
      <c r="A90" s="76"/>
      <c r="B90" s="63"/>
      <c r="C90" s="56"/>
      <c r="D90" s="26"/>
      <c r="E90" s="26"/>
      <c r="F90" s="26"/>
      <c r="G90" s="26"/>
      <c r="H90" s="26"/>
    </row>
    <row r="91" spans="1:8" ht="21.75" customHeight="1">
      <c r="A91" s="76"/>
      <c r="B91" s="63"/>
      <c r="C91" s="56"/>
      <c r="D91" s="26"/>
      <c r="E91" s="26"/>
      <c r="F91" s="26"/>
      <c r="G91" s="26"/>
      <c r="H91" s="26"/>
    </row>
    <row r="92" spans="1:8" ht="21.75" customHeight="1">
      <c r="A92" s="76"/>
      <c r="B92" s="63"/>
      <c r="C92" s="56"/>
      <c r="D92" s="26"/>
      <c r="E92" s="26"/>
      <c r="F92" s="26"/>
      <c r="G92" s="26"/>
      <c r="H92" s="26"/>
    </row>
    <row r="93" spans="1:8" ht="21.75" customHeight="1">
      <c r="A93" s="76">
        <f>A59+A61+A63+A65+A67+A70+A72</f>
        <v>6401547542</v>
      </c>
      <c r="B93" s="237" t="s">
        <v>322</v>
      </c>
      <c r="C93" s="238"/>
      <c r="D93" s="113">
        <f>D59+D61+D63+D65+D67+D70+D72+D85</f>
        <v>356592834</v>
      </c>
      <c r="E93" s="113">
        <f>E59+E61+E63+E65+E67+E70+E72+E85</f>
        <v>930089455</v>
      </c>
      <c r="F93" s="113">
        <f>F59+F61+F63+F65+F67+F70+F72+F85</f>
        <v>-575496621</v>
      </c>
      <c r="G93" s="20">
        <f>F93/E93</f>
        <v>-0.6187540541463294</v>
      </c>
      <c r="H93" s="26"/>
    </row>
  </sheetData>
  <mergeCells count="26">
    <mergeCell ref="D5:D6"/>
    <mergeCell ref="E5:E6"/>
    <mergeCell ref="F5:G5"/>
    <mergeCell ref="H5:H6"/>
    <mergeCell ref="A32:A33"/>
    <mergeCell ref="B32:C32"/>
    <mergeCell ref="D32:D33"/>
    <mergeCell ref="E32:E33"/>
    <mergeCell ref="F32:G32"/>
    <mergeCell ref="H32:H33"/>
    <mergeCell ref="A5:A6"/>
    <mergeCell ref="B5:C5"/>
    <mergeCell ref="B52:C52"/>
    <mergeCell ref="A57:A58"/>
    <mergeCell ref="B57:C57"/>
    <mergeCell ref="D57:D58"/>
    <mergeCell ref="A81:A82"/>
    <mergeCell ref="B81:C81"/>
    <mergeCell ref="D81:D82"/>
    <mergeCell ref="E81:E82"/>
    <mergeCell ref="B93:C93"/>
    <mergeCell ref="E57:E58"/>
    <mergeCell ref="F57:G57"/>
    <mergeCell ref="H57:H58"/>
    <mergeCell ref="F81:G81"/>
    <mergeCell ref="H81:H8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2007-07-15T23:37:04Z</cp:lastPrinted>
  <dcterms:created xsi:type="dcterms:W3CDTF">2005-09-22T06:37:49Z</dcterms:created>
  <dcterms:modified xsi:type="dcterms:W3CDTF">2008-11-05T00:12:02Z</dcterms:modified>
  <cp:category/>
  <cp:version/>
  <cp:contentType/>
  <cp:contentStatus/>
</cp:coreProperties>
</file>